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iemi\Downloads\Data Analytics\Module 1 Assignments\"/>
    </mc:Choice>
  </mc:AlternateContent>
  <xr:revisionPtr revIDLastSave="0" documentId="13_ncr:1_{A4817360-BFAC-49F5-81D2-E64A5CCDE018}" xr6:coauthVersionLast="47" xr6:coauthVersionMax="47" xr10:uidLastSave="{00000000-0000-0000-0000-000000000000}"/>
  <bookViews>
    <workbookView xWindow="-120" yWindow="-120" windowWidth="19440" windowHeight="15000" tabRatio="870" firstSheet="2" activeTab="2" xr2:uid="{00000000-000D-0000-FFFF-FFFF00000000}"/>
  </bookViews>
  <sheets>
    <sheet name="Category Statistics" sheetId="2" r:id="rId1"/>
    <sheet name="Theater Outcomes by Launch Date" sheetId="3" r:id="rId2"/>
    <sheet name="Outcomes Based on Goals" sheetId="4" r:id="rId3"/>
    <sheet name="Kickstarter" sheetId="1" r:id="rId4"/>
  </sheets>
  <definedNames>
    <definedName name="_xlnm._FilterDatabase" localSheetId="3" hidden="1">Kickstarter!$A$1:$U$4115</definedName>
  </definedNames>
  <calcPr calcId="191029"/>
  <pivotCaches>
    <pivotCache cacheId="0" r:id="rId5"/>
    <pivotCache cacheId="1" r:id="rId6"/>
    <pivotCache cacheId="2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2" i="4"/>
  <c r="B35" i="3"/>
  <c r="F22" i="3"/>
  <c r="G23" i="3"/>
  <c r="G24" i="3"/>
  <c r="G25" i="3"/>
  <c r="G26" i="3"/>
  <c r="G27" i="3"/>
  <c r="G28" i="3"/>
  <c r="G29" i="3"/>
  <c r="G30" i="3"/>
  <c r="G31" i="3"/>
  <c r="G32" i="3"/>
  <c r="G33" i="3"/>
  <c r="G22" i="3"/>
  <c r="E35" i="3"/>
  <c r="D35" i="3"/>
  <c r="C35" i="3"/>
  <c r="F42" i="3"/>
  <c r="F46" i="3"/>
  <c r="F23" i="3"/>
  <c r="F24" i="3"/>
  <c r="F25" i="3"/>
  <c r="F26" i="3"/>
  <c r="F27" i="3"/>
  <c r="F28" i="3"/>
  <c r="F29" i="3"/>
  <c r="F30" i="3"/>
  <c r="F31" i="3"/>
  <c r="F32" i="3"/>
  <c r="F33" i="3"/>
  <c r="B50" i="3"/>
  <c r="H13" i="4"/>
  <c r="G12" i="4"/>
  <c r="F12" i="4"/>
  <c r="F2" i="4"/>
  <c r="J31" i="3"/>
  <c r="J30" i="3"/>
  <c r="J29" i="3"/>
  <c r="J28" i="3"/>
  <c r="B39" i="3"/>
  <c r="F39" i="3" s="1"/>
  <c r="C39" i="3"/>
  <c r="D39" i="3"/>
  <c r="B40" i="3"/>
  <c r="F40" i="3" s="1"/>
  <c r="C40" i="3"/>
  <c r="D40" i="3"/>
  <c r="B41" i="3"/>
  <c r="F41" i="3" s="1"/>
  <c r="C41" i="3"/>
  <c r="D41" i="3"/>
  <c r="E41" i="3" s="1"/>
  <c r="B42" i="3"/>
  <c r="C42" i="3"/>
  <c r="D42" i="3"/>
  <c r="B43" i="3"/>
  <c r="F43" i="3" s="1"/>
  <c r="C43" i="3"/>
  <c r="D43" i="3"/>
  <c r="B44" i="3"/>
  <c r="F44" i="3" s="1"/>
  <c r="C44" i="3"/>
  <c r="D44" i="3"/>
  <c r="B45" i="3"/>
  <c r="F45" i="3" s="1"/>
  <c r="C45" i="3"/>
  <c r="D45" i="3"/>
  <c r="E45" i="3" s="1"/>
  <c r="B46" i="3"/>
  <c r="C46" i="3"/>
  <c r="D46" i="3"/>
  <c r="B47" i="3"/>
  <c r="F47" i="3" s="1"/>
  <c r="C47" i="3"/>
  <c r="D47" i="3"/>
  <c r="B48" i="3"/>
  <c r="F48" i="3" s="1"/>
  <c r="C48" i="3"/>
  <c r="D48" i="3"/>
  <c r="B49" i="3"/>
  <c r="F49" i="3" s="1"/>
  <c r="C49" i="3"/>
  <c r="D49" i="3"/>
  <c r="C50" i="3"/>
  <c r="D50" i="3"/>
  <c r="E50" i="3" s="1"/>
  <c r="D38" i="3"/>
  <c r="C38" i="3"/>
  <c r="B38" i="3"/>
  <c r="F38" i="3" s="1"/>
  <c r="D13" i="4"/>
  <c r="C13" i="4"/>
  <c r="B13" i="4"/>
  <c r="D12" i="4"/>
  <c r="E12" i="4" s="1"/>
  <c r="C12" i="4"/>
  <c r="B12" i="4"/>
  <c r="D11" i="4"/>
  <c r="C11" i="4"/>
  <c r="G11" i="4" s="1"/>
  <c r="B11" i="4"/>
  <c r="D10" i="4"/>
  <c r="C10" i="4"/>
  <c r="B10" i="4"/>
  <c r="D9" i="4"/>
  <c r="C9" i="4"/>
  <c r="B9" i="4"/>
  <c r="D8" i="4"/>
  <c r="C8" i="4"/>
  <c r="B8" i="4"/>
  <c r="E8" i="4" s="1"/>
  <c r="D7" i="4"/>
  <c r="C7" i="4"/>
  <c r="B7" i="4"/>
  <c r="F7" i="4" s="1"/>
  <c r="D6" i="4"/>
  <c r="C6" i="4"/>
  <c r="B6" i="4"/>
  <c r="D5" i="4"/>
  <c r="C5" i="4"/>
  <c r="B5" i="4"/>
  <c r="D4" i="4"/>
  <c r="C4" i="4"/>
  <c r="B4" i="4"/>
  <c r="D3" i="4"/>
  <c r="C3" i="4"/>
  <c r="B3" i="4"/>
  <c r="D2" i="4"/>
  <c r="C2" i="4"/>
  <c r="B2" i="4"/>
  <c r="E2" i="4" s="1"/>
  <c r="E3" i="4"/>
  <c r="H11" i="4"/>
  <c r="F9" i="4"/>
  <c r="E7" i="4"/>
  <c r="G7" i="4" s="1"/>
  <c r="E9" i="4"/>
  <c r="H9" i="4" s="1"/>
  <c r="E10" i="4"/>
  <c r="F10" i="4" s="1"/>
  <c r="E11" i="4"/>
  <c r="F11" i="4" s="1"/>
  <c r="E13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6" i="3" l="1"/>
  <c r="E42" i="3"/>
  <c r="E47" i="3"/>
  <c r="E43" i="3"/>
  <c r="E39" i="3"/>
  <c r="E38" i="3"/>
  <c r="E44" i="3"/>
  <c r="E40" i="3"/>
  <c r="E48" i="3"/>
  <c r="E49" i="3"/>
  <c r="H8" i="4"/>
  <c r="F8" i="4"/>
  <c r="G8" i="4"/>
  <c r="G2" i="4"/>
  <c r="E6" i="4"/>
  <c r="H12" i="4"/>
  <c r="H7" i="4"/>
  <c r="E5" i="4"/>
  <c r="F5" i="4" s="1"/>
  <c r="G10" i="4"/>
  <c r="H10" i="4"/>
  <c r="E4" i="4"/>
  <c r="H4" i="4" s="1"/>
  <c r="F13" i="4"/>
  <c r="G9" i="4"/>
  <c r="G13" i="4"/>
  <c r="H3" i="4"/>
  <c r="G3" i="4"/>
  <c r="F3" i="4"/>
  <c r="H2" i="4"/>
  <c r="H5" i="4" l="1"/>
  <c r="G5" i="4"/>
  <c r="G4" i="4"/>
  <c r="F4" i="4"/>
  <c r="F6" i="4"/>
  <c r="G6" i="4"/>
  <c r="H6" i="4"/>
</calcChain>
</file>

<file path=xl/sharedStrings.xml><?xml version="1.0" encoding="utf-8"?>
<sst xmlns="http://schemas.openxmlformats.org/spreadsheetml/2006/main" count="33132" uniqueCount="8411">
  <si>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</si>
  <si>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</si>
  <si>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</si>
  <si>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</si>
  <si>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</si>
  <si>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</si>
  <si>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</si>
  <si>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</si>
  <si>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</si>
  <si>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</si>
  <si>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</si>
  <si>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</si>
  <si>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</si>
  <si>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</si>
  <si>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</si>
  <si>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</si>
  <si>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</si>
  <si>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</si>
  <si>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</si>
  <si>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</si>
  <si>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</si>
  <si>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</si>
  <si>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</si>
  <si>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</si>
  <si>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</si>
  <si>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</si>
  <si>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</si>
  <si>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</si>
  <si>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</si>
  <si>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</si>
  <si>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</si>
  <si>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</si>
  <si>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</si>
  <si>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</si>
  <si>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</si>
  <si>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</si>
  <si>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</si>
  <si>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</si>
  <si>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</si>
  <si>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</si>
  <si>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</si>
  <si>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</si>
  <si>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</si>
  <si>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</si>
  <si>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</si>
  <si>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</si>
  <si>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</si>
  <si>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</si>
  <si>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</si>
  <si>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</si>
  <si>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</si>
  <si>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</si>
  <si>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</si>
  <si>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</si>
  <si>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</si>
  <si>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</si>
  <si>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</si>
  <si>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</si>
  <si>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</si>
  <si>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</si>
  <si>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</si>
  <si>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</si>
  <si>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</si>
  <si>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</si>
  <si>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</si>
  <si>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</si>
  <si>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</si>
  <si>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</si>
  <si>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</si>
  <si>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</si>
  <si>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</si>
  <si>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</si>
  <si>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</si>
  <si>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</si>
  <si>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</si>
  <si>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</si>
  <si>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</si>
  <si>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</si>
  <si>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</si>
  <si>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</si>
  <si>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</si>
  <si>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</si>
  <si>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</si>
  <si>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</si>
  <si>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</si>
  <si>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</si>
  <si>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</si>
  <si>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</si>
  <si>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</si>
  <si>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</si>
  <si>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</si>
  <si>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</si>
  <si>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</si>
  <si>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</si>
  <si>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</si>
  <si>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</si>
  <si>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</si>
  <si>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</si>
  <si>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</si>
  <si>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</si>
  <si>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</si>
  <si>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</si>
  <si>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</si>
  <si>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</si>
  <si>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</si>
  <si>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</si>
  <si>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</si>
  <si>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</si>
  <si>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</si>
  <si>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</si>
  <si>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</si>
  <si>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</si>
  <si>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</si>
  <si>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</si>
  <si>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</si>
  <si>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</si>
  <si>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</si>
  <si>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</si>
  <si>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</si>
  <si>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</si>
  <si>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</si>
  <si>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</si>
  <si>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</si>
  <si>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</si>
  <si>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</si>
  <si>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</si>
  <si>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</si>
  <si>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</si>
  <si>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</si>
  <si>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</si>
  <si>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</si>
  <si>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</si>
  <si>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</si>
  <si>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</si>
  <si>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</si>
  <si>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</si>
  <si>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</si>
  <si>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</si>
  <si>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</si>
  <si>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</si>
  <si>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</si>
  <si>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</si>
  <si>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</si>
  <si>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</si>
  <si>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</si>
  <si>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</si>
  <si>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</si>
  <si>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</si>
  <si>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</si>
  <si>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</si>
  <si>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</si>
  <si>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</si>
  <si>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</si>
  <si>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</si>
  <si>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</si>
  <si>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</si>
  <si>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</si>
  <si>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</si>
  <si>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</si>
  <si>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</si>
  <si>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</si>
  <si>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</si>
  <si>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</si>
  <si>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</si>
  <si>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</si>
  <si>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</si>
  <si>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</si>
  <si>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</si>
  <si>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</si>
  <si>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</si>
  <si>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</si>
  <si>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</si>
  <si>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</si>
  <si>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</si>
  <si>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</si>
  <si>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</si>
  <si>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</si>
  <si>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</si>
  <si>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</si>
  <si>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</si>
  <si>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</si>
  <si>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</si>
  <si>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</si>
  <si>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</si>
  <si>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</si>
  <si>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</si>
  <si>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</si>
  <si>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</si>
  <si>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</si>
  <si>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</si>
  <si>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</si>
  <si>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</si>
  <si>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</si>
  <si>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</si>
  <si>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</si>
  <si>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</si>
  <si>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</si>
  <si>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</si>
  <si>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</si>
  <si>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</si>
  <si>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</si>
  <si>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</si>
  <si>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</si>
  <si>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</si>
  <si>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</si>
  <si>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</si>
  <si>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</si>
  <si>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</si>
  <si>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</si>
  <si>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</si>
  <si>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</si>
  <si>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</si>
  <si>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</si>
  <si>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</si>
  <si>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</si>
  <si>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</si>
  <si>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</si>
  <si>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</si>
  <si>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</si>
  <si>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</si>
  <si>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</si>
  <si>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</si>
  <si>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</si>
  <si>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</si>
  <si>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</si>
  <si>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</si>
  <si>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</si>
  <si>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</si>
  <si>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</si>
  <si>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</si>
  <si>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</si>
  <si>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</si>
  <si>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</si>
  <si>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</si>
  <si>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</si>
  <si>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</si>
  <si>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</si>
  <si>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</si>
  <si>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</si>
  <si>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</si>
  <si>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</si>
  <si>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</si>
  <si>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</si>
  <si>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</si>
  <si>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</si>
  <si>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</si>
  <si>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</si>
  <si>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</si>
  <si>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</si>
  <si>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</si>
  <si>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</si>
  <si>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</si>
  <si>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</si>
  <si>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</si>
  <si>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</si>
  <si>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</si>
  <si>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</si>
  <si>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</si>
  <si>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</si>
  <si>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</si>
  <si>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</si>
  <si>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</si>
  <si>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</si>
  <si>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</si>
  <si>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</si>
  <si>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</si>
  <si>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</si>
  <si>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</si>
  <si>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</si>
  <si>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</si>
  <si>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</si>
  <si>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</si>
  <si>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</si>
  <si>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</si>
  <si>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</si>
  <si>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</si>
  <si>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</si>
  <si>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</si>
  <si>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</si>
  <si>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</si>
  <si>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</si>
  <si>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</si>
  <si>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</si>
  <si>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</si>
  <si>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</si>
  <si>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</si>
  <si>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</si>
  <si>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</si>
  <si>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</si>
  <si>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</si>
  <si>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</si>
  <si>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</si>
  <si>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</si>
  <si>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</si>
  <si>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</si>
  <si>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</si>
  <si>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</si>
  <si>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</si>
  <si>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</si>
  <si>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</si>
  <si>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</si>
  <si>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</si>
  <si>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</si>
  <si>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</si>
  <si>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</si>
  <si>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</si>
  <si>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</si>
  <si>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</si>
  <si>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</si>
  <si>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</si>
  <si>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</si>
  <si>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</si>
  <si>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</si>
  <si>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</si>
  <si>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</si>
  <si>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</si>
  <si>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</si>
  <si>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</si>
  <si>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</si>
  <si>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</si>
  <si>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</si>
  <si>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</si>
  <si>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</si>
  <si>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</si>
  <si>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</si>
  <si>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</si>
  <si>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</si>
  <si>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</si>
  <si>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</si>
  <si>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</si>
  <si>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</si>
  <si>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</si>
  <si>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</si>
  <si>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</si>
  <si>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</si>
  <si>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</si>
  <si>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</si>
  <si>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</si>
  <si>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</si>
  <si>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</si>
  <si>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</si>
  <si>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</si>
  <si>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</si>
  <si>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</si>
  <si>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</si>
  <si>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</si>
  <si>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</si>
  <si>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</si>
  <si>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</si>
  <si>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</si>
  <si>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</si>
  <si>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</si>
  <si>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</si>
  <si>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</si>
  <si>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</si>
  <si>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</si>
  <si>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</si>
  <si>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</si>
  <si>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</si>
  <si>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</si>
  <si>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</si>
  <si>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</si>
  <si>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</si>
  <si>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</si>
  <si>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</si>
  <si>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</si>
  <si>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</si>
  <si>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</si>
  <si>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</si>
  <si>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</si>
  <si>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</si>
  <si>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</si>
  <si>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</si>
  <si>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</si>
  <si>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</si>
  <si>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</si>
  <si>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</si>
  <si>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</si>
  <si>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</si>
  <si>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</si>
  <si>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</si>
  <si>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</si>
  <si>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</si>
  <si>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</si>
  <si>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</si>
  <si>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</si>
  <si>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</si>
  <si>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</si>
  <si>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</si>
  <si>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</si>
  <si>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</si>
  <si>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</si>
  <si>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</si>
  <si>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</si>
  <si>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</si>
  <si>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</si>
  <si>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</si>
  <si>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</si>
  <si>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</si>
  <si>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</si>
  <si>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</si>
  <si>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</si>
  <si>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</si>
  <si>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</si>
  <si>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</si>
  <si>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</si>
  <si>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</si>
  <si>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</si>
  <si>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</si>
  <si>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</si>
  <si>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</si>
  <si>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</si>
  <si>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</si>
  <si>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</si>
  <si>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</si>
  <si>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</si>
  <si>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</si>
  <si>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</si>
  <si>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</si>
  <si>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</si>
  <si>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</si>
  <si>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</si>
  <si>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</si>
  <si>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</si>
  <si>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</si>
  <si>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</si>
  <si>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</si>
  <si>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</si>
  <si>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</si>
  <si>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</si>
  <si>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</si>
  <si>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</si>
  <si>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</si>
  <si>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</si>
  <si>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</si>
  <si>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</si>
  <si>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</si>
  <si>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</si>
  <si>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</si>
  <si>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</si>
  <si>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</si>
  <si>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</si>
  <si>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</si>
  <si>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</si>
  <si>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</si>
  <si>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</si>
  <si>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</si>
  <si>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</si>
  <si>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</si>
  <si>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</si>
  <si>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</si>
  <si>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</si>
  <si>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</si>
  <si>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</si>
  <si>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</si>
  <si>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</si>
  <si>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</si>
  <si>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</si>
  <si>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</si>
  <si>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</si>
  <si>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</si>
  <si>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</si>
  <si>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</si>
  <si>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</si>
  <si>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</si>
  <si>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</si>
  <si>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</si>
  <si>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</si>
  <si>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</si>
  <si>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</si>
  <si>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</si>
  <si>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</si>
  <si>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</si>
  <si>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</si>
  <si>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</si>
  <si>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</si>
  <si>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</si>
  <si>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</si>
  <si>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</si>
  <si>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</si>
  <si>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</si>
  <si>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</si>
  <si>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</si>
  <si>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</si>
  <si>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</si>
  <si>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</si>
  <si>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</si>
  <si>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</si>
  <si>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</si>
  <si>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</si>
  <si>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</si>
  <si>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</si>
  <si>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</si>
  <si>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</si>
  <si>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</si>
  <si>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</si>
  <si>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</si>
  <si>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</si>
  <si>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</si>
  <si>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</si>
  <si>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</si>
  <si>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</si>
  <si>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</si>
  <si>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</si>
  <si>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</si>
  <si>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</si>
  <si>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</si>
  <si>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</si>
  <si>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</si>
  <si>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</si>
  <si>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</si>
  <si>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</si>
  <si>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</si>
  <si>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</si>
  <si>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</si>
  <si>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</si>
  <si>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</si>
  <si>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</si>
  <si>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</si>
  <si>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</si>
  <si>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</si>
  <si>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</si>
  <si>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</si>
  <si>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</si>
  <si>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</si>
  <si>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</si>
  <si>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</si>
  <si>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</si>
  <si>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</si>
  <si>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</si>
  <si>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</si>
  <si>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</si>
  <si>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</si>
  <si>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</si>
  <si>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</si>
  <si>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</si>
  <si>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</si>
  <si>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</si>
  <si>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</si>
  <si>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</si>
  <si>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</si>
  <si>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</si>
  <si>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</si>
  <si>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</si>
  <si>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</si>
  <si>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</si>
  <si>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</si>
  <si>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</si>
  <si>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</si>
  <si>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</si>
  <si>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</si>
  <si>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</si>
  <si>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</si>
  <si>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</si>
  <si>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</si>
  <si>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</si>
  <si>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</si>
  <si>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</si>
  <si>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</si>
  <si>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</si>
  <si>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</si>
  <si>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</si>
  <si>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</si>
  <si>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</si>
  <si>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</si>
  <si>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</si>
  <si>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</si>
  <si>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</si>
  <si>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</si>
  <si>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</si>
  <si>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</si>
  <si>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</si>
  <si>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</si>
  <si>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</si>
  <si>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</si>
  <si>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</si>
  <si>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</si>
  <si>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</si>
  <si>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</si>
  <si>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</si>
  <si>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</si>
  <si>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</si>
  <si>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</si>
  <si>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</si>
  <si>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</si>
  <si>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</si>
  <si>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</si>
  <si>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</si>
  <si>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</si>
  <si>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</si>
  <si>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</si>
  <si>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</si>
  <si>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</si>
  <si>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</si>
  <si>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</si>
  <si>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</si>
  <si>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</si>
  <si>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</si>
  <si>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</si>
  <si>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</si>
  <si>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</si>
  <si>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</si>
  <si>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</si>
  <si>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</si>
  <si>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</si>
  <si>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</si>
  <si>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</si>
  <si>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</si>
  <si>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</si>
  <si>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</si>
  <si>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</si>
  <si>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</si>
  <si>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</si>
  <si>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</si>
  <si>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</si>
  <si>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</si>
  <si>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</si>
  <si>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</si>
  <si>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</si>
  <si>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</si>
  <si>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</si>
  <si>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</si>
  <si>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</si>
  <si>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</si>
  <si>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</si>
  <si>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</si>
  <si>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</si>
  <si>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</si>
  <si>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</si>
  <si>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</si>
  <si>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</si>
  <si>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</si>
  <si>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</si>
  <si>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</si>
  <si>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</si>
  <si>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</si>
  <si>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</si>
  <si>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</si>
  <si>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</si>
  <si>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</si>
  <si>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</si>
  <si>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</si>
  <si>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</si>
  <si>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</si>
  <si>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</si>
  <si>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</si>
  <si>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</si>
  <si>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</si>
  <si>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</si>
  <si>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</si>
  <si>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</si>
  <si>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</si>
  <si>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</si>
  <si>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</si>
  <si>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</si>
  <si>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</si>
  <si>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</si>
  <si>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</si>
  <si>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</si>
  <si>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</si>
  <si>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</si>
  <si>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</si>
  <si>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</si>
  <si>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</si>
  <si>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</si>
  <si>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</si>
  <si>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</si>
  <si>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</si>
  <si>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</si>
  <si>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</si>
  <si>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</si>
  <si>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</si>
  <si>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</si>
  <si>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</si>
  <si>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</si>
  <si>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</si>
  <si>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</si>
  <si>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</si>
  <si>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</si>
  <si>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</si>
  <si>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</si>
  <si>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</si>
  <si>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</si>
  <si>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</si>
  <si>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</si>
  <si>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</si>
  <si>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</si>
  <si>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</si>
  <si>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</si>
  <si>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</si>
  <si>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</si>
  <si>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</si>
  <si>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</si>
  <si>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</si>
  <si>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</si>
  <si>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</si>
  <si>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</si>
  <si>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</si>
  <si>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</si>
  <si>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</si>
  <si>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</si>
  <si>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</si>
  <si>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</si>
  <si>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</si>
  <si>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</si>
  <si>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</si>
  <si>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</si>
  <si>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</si>
  <si>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</si>
  <si>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</si>
  <si>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</si>
  <si>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</si>
  <si>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</si>
  <si>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</si>
  <si>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</si>
  <si>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</si>
  <si>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</si>
  <si>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</si>
  <si>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</si>
  <si>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</si>
  <si>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</si>
  <si>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</si>
  <si>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</si>
  <si>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</si>
  <si>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</si>
  <si>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</si>
  <si>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</si>
  <si>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</si>
  <si>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</si>
  <si>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</si>
  <si>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</si>
  <si>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</si>
  <si>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</si>
  <si>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</si>
  <si>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</si>
  <si>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</si>
  <si>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</si>
  <si>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</si>
  <si>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</si>
  <si>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</si>
  <si>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</si>
  <si>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</si>
  <si>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</si>
  <si>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</si>
  <si>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</si>
  <si>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</si>
  <si>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</si>
  <si>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</si>
  <si>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</si>
  <si>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</si>
  <si>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</si>
  <si>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</si>
  <si>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</si>
  <si>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</si>
  <si>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</si>
  <si>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</si>
  <si>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</si>
  <si>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</si>
  <si>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</si>
  <si>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</si>
  <si>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</si>
  <si>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</si>
  <si>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</si>
  <si>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</si>
  <si>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</si>
  <si>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</si>
  <si>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</si>
  <si>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</si>
  <si>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</si>
  <si>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</si>
  <si>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</si>
  <si>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</si>
  <si>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</si>
  <si>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</si>
  <si>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</si>
  <si>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</si>
  <si>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</si>
  <si>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</si>
  <si>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</si>
  <si>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</si>
  <si>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</si>
  <si>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</si>
  <si>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</si>
  <si>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</si>
  <si>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</si>
  <si>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</si>
  <si>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</si>
  <si>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</si>
  <si>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</si>
  <si>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</si>
  <si>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</si>
  <si>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</si>
  <si>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</si>
  <si>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</si>
  <si>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</si>
  <si>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</si>
  <si>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</si>
  <si>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</si>
  <si>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</si>
  <si>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</si>
  <si>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</si>
  <si>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</si>
  <si>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</si>
  <si>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</si>
  <si>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</si>
  <si>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</si>
  <si>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</si>
  <si>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</si>
  <si>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</si>
  <si>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</si>
  <si>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</si>
  <si>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</si>
  <si>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</si>
  <si>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</si>
  <si>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</si>
  <si>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</si>
  <si>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</si>
  <si>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</si>
  <si>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</si>
  <si>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</si>
  <si>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</si>
  <si>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</si>
  <si>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</si>
  <si>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</si>
  <si>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</si>
  <si>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</si>
  <si>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</si>
  <si>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</si>
  <si>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</si>
  <si>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</si>
  <si>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</si>
  <si>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</si>
  <si>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</si>
  <si>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</si>
  <si>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</si>
  <si>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</si>
  <si>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</si>
  <si>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</si>
  <si>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</si>
  <si>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</si>
  <si>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</si>
  <si>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</si>
  <si>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</si>
  <si>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</si>
  <si>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</si>
  <si>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</si>
  <si>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</si>
  <si>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</si>
  <si>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</si>
  <si>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</si>
  <si>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</si>
  <si>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</si>
  <si>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</si>
  <si>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</si>
  <si>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</si>
  <si>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</si>
  <si>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</si>
  <si>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</si>
  <si>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</si>
  <si>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</si>
  <si>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</si>
  <si>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</si>
  <si>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</si>
  <si>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</si>
  <si>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</si>
  <si>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</si>
  <si>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</si>
  <si>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</si>
  <si>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</si>
  <si>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</si>
  <si>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</si>
  <si>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</si>
  <si>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</si>
  <si>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</si>
  <si>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</si>
  <si>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</si>
  <si>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</si>
  <si>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</si>
  <si>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</si>
  <si>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</si>
  <si>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</si>
  <si>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</si>
  <si>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</si>
  <si>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</si>
  <si>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</si>
  <si>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</si>
  <si>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</si>
  <si>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</si>
  <si>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</si>
  <si>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</si>
  <si>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</si>
  <si>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</si>
  <si>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</si>
  <si>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</si>
  <si>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</si>
  <si>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</si>
  <si>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</si>
  <si>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</si>
  <si>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</si>
  <si>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</si>
  <si>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</si>
  <si>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</si>
  <si>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</si>
  <si>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</si>
  <si>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</si>
  <si>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</si>
  <si>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</si>
  <si>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</si>
  <si>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</si>
  <si>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</si>
  <si>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</si>
  <si>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</si>
  <si>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</si>
  <si>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</si>
  <si>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</si>
  <si>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</si>
  <si>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</si>
  <si>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</si>
  <si>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</si>
  <si>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</si>
  <si>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</si>
  <si>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</si>
  <si>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</si>
  <si>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</si>
  <si>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</si>
  <si>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</si>
  <si>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</si>
  <si>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</si>
  <si>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</si>
  <si>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</si>
  <si>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</si>
  <si>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</si>
  <si>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</si>
  <si>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</si>
  <si>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</si>
  <si>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</si>
  <si>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</si>
  <si>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</si>
  <si>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</si>
  <si>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</si>
  <si>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</si>
  <si>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</si>
  <si>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</si>
  <si>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</si>
  <si>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</si>
  <si>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</si>
  <si>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</si>
  <si>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</si>
  <si>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</si>
  <si>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</si>
  <si>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</si>
  <si>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</si>
  <si>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</si>
  <si>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</si>
  <si>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</si>
  <si>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</si>
  <si>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</si>
  <si>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</si>
  <si>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</si>
  <si>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</si>
  <si>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</si>
  <si>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</si>
  <si>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</si>
  <si>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</si>
  <si>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</si>
  <si>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</si>
  <si>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</si>
  <si>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</si>
  <si>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</si>
  <si>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</si>
  <si>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</si>
  <si>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</si>
  <si>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</si>
  <si>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</si>
  <si>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</si>
  <si>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</si>
  <si>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</si>
  <si>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</si>
  <si>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</si>
  <si>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</si>
  <si>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</si>
  <si>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</si>
  <si>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</si>
  <si>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</si>
  <si>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</si>
  <si>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</si>
  <si>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</si>
  <si>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</si>
  <si>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</si>
  <si>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</si>
  <si>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</si>
  <si>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</si>
  <si>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</si>
  <si>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</si>
  <si>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</si>
  <si>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</si>
  <si>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</si>
  <si>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</si>
  <si>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</si>
  <si>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</si>
  <si>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</si>
  <si>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</si>
  <si>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</si>
  <si>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</si>
  <si>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</si>
  <si>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</si>
  <si>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</si>
  <si>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</si>
  <si>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</si>
  <si>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</si>
  <si>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</si>
  <si>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</si>
  <si>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</si>
  <si>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</si>
  <si>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</si>
  <si>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</si>
  <si>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</si>
  <si>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</si>
  <si>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</si>
  <si>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</si>
  <si>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</si>
  <si>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</si>
  <si>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</si>
  <si>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</si>
  <si>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</si>
  <si>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</si>
  <si>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</si>
  <si>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</si>
  <si>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</si>
  <si>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</si>
  <si>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</si>
  <si>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</si>
  <si>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</si>
  <si>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</si>
  <si>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</si>
  <si>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</si>
  <si>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</si>
  <si>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</si>
  <si>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</si>
  <si>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</si>
  <si>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</si>
  <si>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</si>
  <si>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</si>
  <si>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</si>
  <si>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</si>
  <si>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</si>
  <si>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</si>
  <si>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</si>
  <si>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</si>
  <si>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</si>
  <si>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</si>
  <si>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</si>
  <si>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</si>
  <si>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</si>
  <si>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</si>
  <si>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</si>
  <si>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</si>
  <si>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</si>
  <si>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</si>
  <si>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</si>
  <si>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</si>
  <si>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</si>
  <si>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</si>
  <si>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</si>
  <si>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</si>
  <si>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</si>
  <si>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</si>
  <si>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</si>
  <si>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</si>
  <si>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</si>
  <si>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</si>
  <si>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</si>
  <si>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</si>
  <si>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</si>
  <si>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</si>
  <si>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</si>
  <si>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</si>
  <si>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</si>
  <si>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</si>
  <si>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</si>
  <si>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</si>
  <si>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</si>
  <si>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</si>
  <si>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</si>
  <si>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</si>
  <si>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</si>
  <si>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</si>
  <si>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</si>
  <si>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</si>
  <si>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</si>
  <si>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</si>
  <si>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</si>
  <si>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</si>
  <si>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</si>
  <si>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</si>
  <si>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</si>
  <si>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</si>
  <si>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</si>
  <si>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</si>
  <si>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</si>
  <si>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</si>
  <si>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</si>
  <si>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</si>
  <si>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</si>
  <si>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</si>
  <si>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</si>
  <si>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</si>
  <si>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</si>
  <si>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</si>
  <si>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</si>
  <si>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</si>
  <si>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</si>
  <si>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</si>
  <si>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</si>
  <si>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</si>
  <si>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</si>
  <si>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</si>
  <si>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</si>
  <si>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</si>
  <si>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</si>
  <si>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</si>
  <si>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</si>
  <si>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</si>
  <si>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</si>
  <si>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</si>
  <si>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</si>
  <si>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</si>
  <si>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</si>
  <si>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</si>
  <si>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</si>
  <si>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</si>
  <si>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</si>
  <si>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</si>
  <si>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</si>
  <si>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</si>
  <si>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</si>
  <si>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</si>
  <si>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</si>
  <si>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</si>
  <si>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</si>
  <si>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</si>
  <si>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</si>
  <si>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</si>
  <si>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</si>
  <si>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</si>
  <si>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</si>
  <si>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</si>
  <si>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</si>
  <si>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</si>
  <si>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</si>
  <si>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</si>
  <si>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</si>
  <si>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</si>
  <si>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</si>
  <si>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</si>
  <si>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</si>
  <si>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</si>
  <si>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</si>
  <si>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</si>
  <si>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</si>
  <si>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</si>
  <si>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</si>
  <si>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</si>
  <si>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</si>
  <si>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</si>
  <si>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</si>
  <si>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</si>
  <si>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</si>
  <si>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</si>
  <si>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</si>
  <si>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</si>
  <si>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</si>
  <si>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</si>
  <si>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</si>
  <si>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</si>
  <si>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</si>
  <si>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</si>
  <si>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</si>
  <si>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</si>
  <si>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</si>
  <si>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</si>
  <si>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</si>
  <si>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</si>
  <si>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</si>
  <si>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</si>
  <si>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</si>
  <si>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</si>
  <si>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</si>
  <si>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</si>
  <si>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</si>
  <si>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</si>
  <si>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</si>
  <si>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</si>
  <si>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</si>
  <si>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</si>
  <si>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</si>
  <si>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</si>
  <si>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</si>
  <si>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</si>
  <si>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</si>
  <si>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</si>
  <si>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</si>
  <si>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</si>
  <si>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</si>
  <si>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</si>
  <si>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</si>
  <si>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</si>
  <si>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</si>
  <si>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</si>
  <si>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</si>
  <si>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</si>
  <si>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</si>
  <si>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</si>
  <si>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</si>
  <si>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</si>
  <si>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</si>
  <si>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</si>
  <si>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</si>
  <si>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</si>
  <si>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</si>
  <si>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</si>
  <si>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</si>
  <si>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</si>
  <si>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</si>
  <si>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</si>
  <si>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</si>
  <si>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</si>
  <si>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</si>
  <si>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</si>
  <si>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</si>
  <si>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</si>
  <si>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</si>
  <si>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</si>
  <si>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</si>
  <si>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</si>
  <si>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</si>
  <si>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</si>
  <si>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</si>
  <si>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</si>
  <si>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</si>
  <si>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</si>
  <si>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</si>
  <si>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</si>
  <si>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</si>
  <si>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</si>
  <si>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</si>
  <si>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</si>
  <si>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</si>
  <si>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</si>
  <si>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</si>
  <si>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</si>
  <si>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</si>
  <si>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</si>
  <si>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</si>
  <si>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</si>
  <si>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</si>
  <si>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</si>
  <si>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</si>
  <si>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</si>
  <si>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</si>
  <si>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</si>
  <si>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</si>
  <si>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</si>
  <si>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</si>
  <si>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</si>
  <si>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</si>
  <si>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</si>
  <si>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</si>
  <si>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</si>
  <si>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</si>
  <si>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</si>
  <si>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</si>
  <si>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</si>
  <si>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</si>
  <si>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</si>
  <si>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</si>
  <si>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</si>
  <si>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</si>
  <si>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</si>
  <si>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</si>
  <si>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</si>
  <si>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</si>
  <si>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</si>
  <si>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</si>
  <si>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</si>
  <si>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</si>
  <si>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</si>
  <si>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</si>
  <si>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</si>
  <si>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</si>
  <si>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</si>
  <si>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</si>
  <si>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</si>
  <si>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</si>
  <si>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</si>
  <si>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</si>
  <si>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</si>
  <si>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</si>
  <si>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</si>
  <si>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</si>
  <si>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</si>
  <si>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</si>
  <si>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</si>
  <si>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</si>
  <si>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</si>
  <si>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</si>
  <si>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</si>
  <si>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</si>
  <si>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</si>
  <si>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</si>
  <si>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</si>
  <si>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</si>
  <si>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</si>
  <si>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</si>
  <si>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</si>
  <si>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</si>
  <si>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</si>
  <si>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</si>
  <si>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</si>
  <si>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</si>
  <si>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</si>
  <si>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</si>
  <si>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</si>
  <si>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</si>
  <si>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</si>
  <si>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</si>
  <si>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</si>
  <si>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</si>
  <si>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</si>
  <si>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</si>
  <si>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</si>
  <si>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</si>
  <si>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</si>
  <si>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</si>
  <si>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</si>
  <si>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</si>
  <si>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</si>
  <si>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</si>
  <si>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</si>
  <si>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</si>
  <si>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</si>
  <si>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</si>
  <si>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</si>
  <si>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</si>
  <si>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</si>
  <si>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</si>
  <si>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</si>
  <si>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</si>
  <si>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</si>
  <si>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</si>
  <si>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</si>
  <si>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</si>
  <si>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</si>
  <si>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</si>
  <si>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</si>
  <si>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</si>
  <si>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</si>
  <si>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</si>
  <si>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</si>
  <si>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</si>
  <si>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</si>
  <si>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</si>
  <si>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</si>
  <si>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</si>
  <si>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</si>
  <si>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</si>
  <si>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</si>
  <si>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</si>
  <si>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</si>
  <si>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</si>
  <si>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</si>
  <si>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</si>
  <si>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</si>
  <si>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</si>
  <si>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</si>
  <si>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</si>
  <si>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</si>
  <si>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</si>
  <si>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</si>
  <si>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</si>
  <si>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</si>
  <si>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</si>
  <si>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</si>
  <si>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</si>
  <si>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</si>
  <si>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</si>
  <si>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</si>
  <si>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</si>
  <si>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</si>
  <si>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</si>
  <si>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</si>
  <si>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</si>
  <si>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</si>
  <si>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</si>
  <si>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</si>
  <si>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</si>
  <si>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</si>
  <si>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</si>
  <si>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</si>
  <si>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</si>
  <si>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</si>
  <si>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</si>
  <si>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</si>
  <si>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</si>
  <si>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</si>
  <si>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</si>
  <si>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</si>
  <si>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</si>
  <si>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</si>
  <si>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</si>
  <si>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</si>
  <si>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</si>
  <si>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</si>
  <si>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</si>
  <si>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</si>
  <si>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</si>
  <si>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</si>
  <si>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</si>
  <si>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</si>
  <si>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</si>
  <si>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</si>
  <si>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</si>
  <si>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</si>
  <si>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</si>
  <si>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</si>
  <si>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</si>
  <si>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</si>
  <si>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</si>
  <si>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</si>
  <si>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</si>
  <si>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</si>
  <si>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</si>
  <si>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</si>
  <si>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</si>
  <si>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</si>
  <si>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</si>
  <si>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</si>
  <si>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</si>
  <si>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</si>
  <si>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</si>
  <si>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</si>
  <si>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</si>
  <si>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</si>
  <si>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</si>
  <si>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</si>
  <si>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</si>
  <si>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</si>
  <si>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</si>
  <si>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</si>
  <si>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</si>
  <si>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</si>
  <si>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</si>
  <si>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</si>
  <si>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</si>
  <si>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</si>
  <si>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</si>
  <si>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</si>
  <si>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</si>
  <si>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</si>
  <si>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</si>
  <si>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</si>
  <si>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</si>
  <si>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</si>
  <si>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</si>
  <si>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</si>
  <si>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</si>
  <si>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</si>
  <si>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</si>
  <si>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</si>
  <si>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</si>
  <si>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</si>
  <si>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</si>
  <si>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</si>
  <si>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</si>
  <si>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</si>
  <si>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</si>
  <si>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</si>
  <si>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</si>
  <si>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</si>
  <si>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</si>
  <si>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</si>
  <si>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</si>
  <si>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</si>
  <si>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</si>
  <si>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</si>
  <si>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</si>
  <si>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</si>
  <si>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</si>
  <si>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</si>
  <si>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</si>
  <si>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</si>
  <si>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</si>
  <si>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</si>
  <si>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</si>
  <si>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</si>
  <si>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</si>
  <si>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</si>
  <si>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</si>
  <si>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</si>
  <si>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</si>
  <si>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</si>
  <si>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</si>
  <si>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</si>
  <si>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</si>
  <si>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</si>
  <si>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</si>
  <si>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</si>
  <si>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</si>
  <si>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</si>
  <si>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</si>
  <si>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</si>
  <si>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</si>
  <si>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</si>
  <si>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</si>
  <si>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</si>
  <si>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</si>
  <si>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</si>
  <si>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</si>
  <si>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</si>
  <si>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</si>
  <si>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</si>
  <si>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</si>
  <si>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</si>
  <si>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</si>
  <si>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</si>
  <si>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</si>
  <si>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</si>
  <si>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</si>
  <si>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</si>
  <si>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</si>
  <si>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</si>
  <si>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</si>
  <si>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</si>
  <si>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</si>
  <si>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</si>
  <si>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</si>
  <si>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</si>
  <si>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</si>
  <si>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</si>
  <si>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</si>
  <si>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</si>
  <si>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</si>
  <si>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</si>
  <si>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</si>
  <si>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</si>
  <si>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</si>
  <si>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</si>
  <si>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</si>
  <si>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</si>
  <si>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</si>
  <si>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</si>
  <si>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</si>
  <si>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</si>
  <si>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</si>
  <si>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</si>
  <si>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</si>
  <si>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</si>
  <si>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</si>
  <si>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</si>
  <si>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</si>
  <si>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</si>
  <si>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</si>
  <si>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</si>
  <si>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</si>
  <si>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</si>
  <si>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</si>
  <si>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</si>
  <si>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</si>
  <si>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</si>
  <si>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</si>
  <si>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</si>
  <si>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</si>
  <si>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</si>
  <si>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</si>
  <si>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</si>
  <si>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</si>
  <si>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</si>
  <si>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</si>
  <si>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</si>
  <si>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</si>
  <si>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</si>
  <si>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</si>
  <si>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</si>
  <si>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</si>
  <si>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</si>
  <si>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</si>
  <si>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</si>
  <si>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</si>
  <si>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</si>
  <si>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</si>
  <si>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</si>
  <si>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</si>
  <si>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</si>
  <si>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</si>
  <si>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</si>
  <si>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</si>
  <si>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</si>
  <si>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</si>
  <si>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</si>
  <si>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</si>
  <si>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</si>
  <si>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</si>
  <si>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</si>
  <si>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</si>
  <si>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</si>
  <si>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</si>
  <si>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</si>
  <si>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</si>
  <si>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</si>
  <si>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</si>
  <si>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</si>
  <si>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</si>
  <si>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</si>
  <si>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</si>
  <si>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</si>
  <si>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</si>
  <si>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</si>
  <si>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</si>
  <si>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</si>
  <si>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</si>
  <si>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</si>
  <si>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</si>
  <si>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</si>
  <si>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</si>
  <si>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</si>
  <si>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</si>
  <si>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</si>
  <si>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</si>
  <si>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</si>
  <si>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</si>
  <si>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</si>
  <si>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</si>
  <si>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</si>
  <si>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</si>
  <si>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</si>
  <si>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</si>
  <si>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</si>
  <si>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</si>
  <si>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</si>
  <si>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</si>
  <si>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</si>
  <si>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</si>
  <si>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</si>
  <si>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</si>
  <si>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</si>
  <si>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</si>
  <si>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</si>
  <si>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</si>
  <si>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</si>
  <si>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</si>
  <si>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</si>
  <si>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</si>
  <si>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</si>
  <si>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</si>
  <si>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</si>
  <si>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</si>
  <si>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</si>
  <si>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</si>
  <si>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</si>
  <si>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</si>
  <si>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</si>
  <si>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</si>
  <si>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</si>
  <si>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</si>
  <si>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</si>
  <si>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</si>
  <si>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</si>
  <si>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</si>
  <si>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</si>
  <si>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</si>
  <si>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</si>
  <si>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</si>
  <si>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</si>
  <si>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</si>
  <si>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</si>
  <si>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</si>
  <si>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</si>
  <si>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</si>
  <si>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</si>
  <si>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</si>
  <si>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</si>
  <si>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</si>
  <si>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</si>
  <si>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</si>
  <si>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</si>
  <si>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</si>
  <si>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</si>
  <si>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</si>
  <si>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</si>
  <si>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</si>
  <si>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</si>
  <si>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</si>
  <si>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</si>
  <si>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</si>
  <si>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</si>
  <si>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</si>
  <si>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</si>
  <si>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</si>
  <si>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</si>
  <si>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</si>
  <si>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</si>
  <si>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</si>
  <si>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</si>
  <si>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</si>
  <si>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</si>
  <si>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</si>
  <si>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</si>
  <si>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</si>
  <si>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</si>
  <si>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</si>
  <si>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</si>
  <si>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</si>
  <si>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</si>
  <si>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</si>
  <si>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</si>
  <si>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</si>
  <si>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</si>
  <si>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</si>
  <si>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</si>
  <si>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</si>
  <si>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</si>
  <si>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</si>
  <si>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</si>
  <si>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</si>
  <si>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</si>
  <si>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</si>
  <si>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</si>
  <si>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</si>
  <si>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</si>
  <si>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</si>
  <si>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</si>
  <si>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</si>
  <si>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</si>
  <si>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</si>
  <si>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</si>
  <si>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</si>
  <si>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</si>
  <si>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</si>
  <si>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</si>
  <si>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</si>
  <si>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</si>
  <si>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</si>
  <si>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</si>
  <si>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</si>
  <si>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</si>
  <si>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</si>
  <si>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</si>
  <si>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</si>
  <si>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</si>
  <si>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</si>
  <si>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</si>
  <si>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</si>
  <si>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</si>
  <si>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</si>
  <si>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</si>
  <si>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</si>
  <si>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</si>
  <si>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</si>
  <si>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</si>
  <si>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</si>
  <si>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</si>
  <si>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</si>
  <si>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</si>
  <si>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</si>
  <si>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</si>
  <si>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</si>
  <si>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</si>
  <si>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</si>
  <si>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</si>
  <si>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</si>
  <si>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</si>
  <si>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</si>
  <si>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</si>
  <si>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</si>
  <si>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</si>
  <si>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</si>
  <si>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</si>
  <si>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</si>
  <si>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</si>
  <si>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</si>
  <si>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</si>
  <si>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</si>
  <si>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</si>
  <si>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</si>
  <si>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</si>
  <si>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</si>
  <si>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</si>
  <si>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</si>
  <si>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</si>
  <si>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</si>
  <si>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</si>
  <si>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</si>
  <si>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</si>
  <si>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</si>
  <si>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</si>
  <si>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</si>
  <si>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</si>
  <si>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</si>
  <si>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</si>
  <si>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</si>
  <si>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</si>
  <si>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</si>
  <si>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</si>
  <si>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</si>
  <si>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</si>
  <si>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</si>
  <si>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</si>
  <si>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</si>
  <si>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</si>
  <si>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</si>
  <si>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</si>
  <si>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</si>
  <si>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</si>
  <si>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</si>
  <si>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</si>
  <si>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</si>
  <si>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</si>
  <si>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</si>
  <si>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</si>
  <si>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</si>
  <si>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</si>
  <si>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</si>
  <si>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</si>
  <si>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</si>
  <si>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</si>
  <si>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</si>
  <si>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</si>
  <si>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</si>
  <si>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</si>
  <si>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</si>
  <si>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</si>
  <si>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</si>
  <si>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</si>
  <si>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</si>
  <si>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</si>
  <si>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</si>
  <si>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</si>
  <si>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</si>
  <si>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</si>
  <si>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</si>
  <si>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</si>
  <si>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</si>
  <si>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</si>
  <si>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</si>
  <si>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</si>
  <si>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</si>
  <si>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</si>
  <si>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</si>
  <si>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</si>
  <si>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</si>
  <si>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</si>
  <si>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</si>
  <si>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</si>
  <si>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</si>
  <si>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</si>
  <si>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</si>
  <si>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</si>
  <si>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</si>
  <si>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</si>
  <si>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</si>
  <si>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</si>
  <si>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</si>
  <si>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</si>
  <si>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</si>
  <si>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</si>
  <si>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</si>
  <si>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</si>
  <si>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</si>
  <si>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</si>
  <si>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</si>
  <si>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</si>
  <si>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</si>
  <si>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</si>
  <si>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</si>
  <si>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</si>
  <si>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</si>
  <si>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</si>
  <si>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</si>
  <si>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</si>
  <si>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</si>
  <si>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</si>
  <si>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</si>
  <si>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</si>
  <si>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</si>
  <si>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</si>
  <si>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</si>
  <si>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</si>
  <si>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</si>
  <si>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</si>
  <si>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</si>
  <si>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</si>
  <si>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</si>
  <si>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</si>
  <si>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</si>
  <si>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</si>
  <si>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</si>
  <si>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</si>
  <si>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</si>
  <si>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</si>
  <si>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</si>
  <si>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</si>
  <si>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</si>
  <si>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</si>
  <si>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</si>
  <si>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</si>
  <si>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</si>
  <si>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</si>
  <si>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</si>
  <si>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</si>
  <si>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</si>
  <si>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</si>
  <si>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</si>
  <si>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</si>
  <si>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</si>
  <si>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</si>
  <si>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</si>
  <si>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</si>
  <si>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</si>
  <si>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</si>
  <si>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</si>
  <si>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</si>
  <si>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</si>
  <si>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</si>
  <si>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</si>
  <si>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</si>
  <si>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</si>
  <si>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</si>
  <si>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</si>
  <si>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</si>
  <si>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</si>
  <si>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</si>
  <si>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</si>
  <si>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</si>
  <si>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</si>
  <si>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</si>
  <si>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</si>
  <si>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</si>
  <si>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</si>
  <si>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</si>
  <si>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</si>
  <si>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</si>
  <si>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</si>
  <si>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</si>
  <si>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</si>
  <si>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</si>
  <si>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</si>
  <si>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</si>
  <si>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</si>
  <si>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</si>
  <si>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</si>
  <si>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</si>
  <si>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</si>
  <si>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</si>
  <si>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</si>
  <si>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</si>
  <si>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</si>
  <si>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</si>
  <si>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</si>
  <si>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</si>
  <si>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</si>
  <si>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</si>
  <si>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</si>
  <si>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</si>
  <si>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</si>
  <si>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</si>
  <si>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</si>
  <si>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</si>
  <si>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</si>
  <si>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</si>
  <si>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</si>
  <si>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</si>
  <si>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</si>
  <si>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</si>
  <si>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</si>
  <si>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</si>
  <si>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</si>
  <si>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</si>
  <si>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</si>
  <si>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</si>
  <si>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</si>
  <si>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</si>
  <si>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</si>
  <si>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</si>
  <si>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</si>
  <si>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</si>
  <si>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</si>
  <si>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</si>
  <si>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</si>
  <si>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</si>
  <si>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</si>
  <si>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</si>
  <si>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</si>
  <si>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</si>
  <si>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</si>
  <si>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</si>
  <si>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</si>
  <si>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</si>
  <si>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</si>
  <si>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</si>
  <si>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</si>
  <si>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</si>
  <si>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</si>
  <si>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</si>
  <si>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</si>
  <si>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</si>
  <si>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</si>
  <si>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</si>
  <si>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</si>
  <si>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</si>
  <si>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</si>
  <si>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</si>
  <si>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</si>
  <si>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</si>
  <si>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</si>
  <si>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</si>
  <si>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</si>
  <si>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</si>
  <si>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</si>
  <si>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</si>
  <si>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</si>
  <si>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</si>
  <si>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</si>
  <si>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</si>
  <si>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</si>
  <si>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</si>
  <si>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</si>
  <si>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</si>
  <si>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</si>
  <si>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</si>
  <si>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</si>
  <si>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</si>
  <si>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</si>
  <si>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</si>
  <si>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</si>
  <si>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</si>
  <si>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</si>
  <si>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</si>
  <si>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</si>
  <si>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</si>
  <si>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</si>
  <si>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</si>
  <si>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</si>
  <si>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</si>
  <si>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</si>
  <si>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</si>
  <si>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</si>
  <si>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</si>
  <si>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</si>
  <si>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</si>
  <si>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</si>
  <si>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</si>
  <si>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</si>
  <si>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</si>
  <si>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</si>
  <si>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</si>
  <si>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</si>
  <si>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</si>
  <si>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</si>
  <si>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</si>
  <si>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</si>
  <si>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</si>
  <si>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</si>
  <si>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</si>
  <si>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</si>
  <si>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</si>
  <si>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</si>
  <si>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</si>
  <si>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</si>
  <si>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</si>
  <si>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</si>
  <si>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</si>
  <si>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</si>
  <si>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</si>
  <si>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</si>
  <si>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</si>
  <si>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</si>
  <si>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</si>
  <si>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</si>
  <si>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</si>
  <si>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</si>
  <si>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</si>
  <si>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</si>
  <si>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</si>
  <si>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</si>
  <si>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</si>
  <si>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</si>
  <si>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</si>
  <si>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</si>
  <si>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</si>
  <si>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</si>
  <si>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</si>
  <si>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</si>
  <si>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</si>
  <si>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</si>
  <si>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</si>
  <si>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</si>
  <si>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</si>
  <si>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</si>
  <si>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</si>
  <si>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</si>
  <si>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</si>
  <si>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</si>
  <si>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</si>
  <si>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</si>
  <si>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</si>
  <si>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</si>
  <si>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</si>
  <si>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</si>
  <si>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</si>
  <si>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</si>
  <si>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</si>
  <si>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</si>
  <si>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</si>
  <si>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</si>
  <si>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</si>
  <si>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</si>
  <si>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</si>
  <si>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</si>
  <si>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</si>
  <si>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</si>
  <si>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</si>
  <si>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</si>
  <si>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</si>
  <si>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</si>
  <si>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</si>
  <si>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</si>
  <si>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</si>
  <si>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</si>
  <si>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</si>
  <si>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</si>
  <si>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</si>
  <si>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</si>
  <si>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</si>
  <si>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</si>
  <si>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</si>
  <si>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</si>
  <si>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</si>
  <si>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</si>
  <si>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</si>
  <si>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</si>
  <si>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</si>
  <si>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</si>
  <si>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</si>
  <si>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</si>
  <si>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</si>
  <si>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</si>
  <si>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</si>
  <si>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</si>
  <si>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</si>
  <si>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</si>
  <si>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</si>
  <si>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</si>
  <si>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</si>
  <si>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</si>
  <si>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</si>
  <si>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</si>
  <si>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</si>
  <si>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</si>
  <si>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</si>
  <si>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</si>
  <si>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</si>
  <si>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</si>
  <si>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</si>
  <si>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</si>
  <si>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</si>
  <si>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</si>
  <si>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</si>
  <si>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</si>
  <si>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</si>
  <si>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</si>
  <si>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</si>
  <si>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</si>
  <si>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</si>
  <si>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</si>
  <si>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</si>
  <si>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</si>
  <si>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</si>
  <si>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</si>
  <si>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</si>
  <si>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</si>
  <si>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</si>
  <si>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</si>
  <si>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</si>
  <si>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</si>
  <si>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</si>
  <si>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</si>
  <si>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</si>
  <si>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</si>
  <si>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</si>
  <si>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</si>
  <si>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</si>
  <si>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</si>
  <si>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</si>
  <si>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</si>
  <si>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</si>
  <si>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</si>
  <si>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</si>
  <si>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</si>
  <si>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</si>
  <si>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</si>
  <si>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</si>
  <si>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</si>
  <si>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</si>
  <si>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</si>
  <si>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</si>
  <si>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</si>
  <si>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</si>
  <si>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</si>
  <si>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</si>
  <si>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</si>
  <si>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</si>
  <si>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</si>
  <si>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</si>
  <si>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</si>
  <si>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</si>
  <si>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</si>
  <si>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</si>
  <si>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</si>
  <si>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</si>
  <si>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</si>
  <si>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</si>
  <si>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</si>
  <si>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</si>
  <si>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</si>
  <si>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</si>
  <si>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</si>
  <si>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</si>
  <si>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</si>
  <si>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</si>
  <si>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</si>
  <si>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</si>
  <si>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</si>
  <si>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</si>
  <si>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</si>
  <si>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</si>
  <si>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</si>
  <si>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</si>
  <si>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</si>
  <si>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</si>
  <si>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</si>
  <si>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</si>
  <si>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</si>
  <si>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</si>
  <si>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</si>
  <si>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</si>
  <si>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</si>
  <si>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</si>
  <si>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</si>
  <si>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</si>
  <si>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</si>
  <si>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</si>
  <si>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</si>
  <si>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</si>
  <si>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</si>
  <si>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</si>
  <si>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</si>
  <si>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</si>
  <si>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</si>
  <si>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</si>
  <si>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</si>
  <si>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</si>
  <si>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</si>
  <si>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</si>
  <si>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</si>
  <si>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</si>
  <si>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</si>
  <si>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</si>
  <si>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</si>
  <si>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</si>
  <si>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</si>
  <si>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</si>
  <si>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</si>
  <si>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</si>
  <si>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</si>
  <si>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</si>
  <si>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</si>
  <si>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</si>
  <si>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</si>
  <si>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</si>
  <si>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</si>
  <si>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</si>
  <si>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</si>
  <si>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</si>
  <si>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</si>
  <si>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</si>
  <si>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</si>
  <si>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</si>
  <si>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</si>
  <si>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</si>
  <si>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</si>
  <si>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</si>
  <si>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</si>
  <si>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</si>
  <si>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</si>
  <si>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</si>
  <si>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</si>
  <si>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</si>
  <si>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</si>
  <si>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</si>
  <si>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</si>
  <si>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</si>
  <si>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</si>
  <si>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</si>
  <si>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</si>
  <si>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</si>
  <si>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</si>
  <si>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</si>
  <si>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</si>
  <si>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</si>
  <si>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</si>
  <si>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</si>
  <si>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</si>
  <si>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</si>
  <si>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</si>
  <si>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</si>
  <si>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</si>
  <si>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</si>
  <si>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</si>
  <si>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</si>
  <si>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</si>
  <si>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</si>
  <si>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</si>
  <si>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</si>
  <si>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</si>
  <si>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</si>
  <si>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</si>
  <si>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</si>
  <si>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</si>
  <si>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</si>
  <si>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</si>
  <si>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</si>
  <si>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</si>
  <si>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</si>
  <si>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</si>
  <si>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</si>
  <si>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</si>
  <si>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</si>
  <si>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</si>
  <si>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</si>
  <si>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</si>
  <si>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</si>
  <si>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</si>
  <si>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</si>
  <si>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</si>
  <si>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</si>
  <si>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</si>
  <si>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</si>
  <si>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</si>
  <si>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</si>
  <si>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</si>
  <si>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</si>
  <si>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</si>
  <si>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</si>
  <si>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</si>
  <si>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</si>
  <si>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</si>
  <si>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</si>
  <si>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</si>
  <si>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</si>
  <si>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</si>
  <si>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</si>
  <si>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</si>
  <si>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</si>
  <si>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</si>
  <si>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</si>
  <si>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</si>
  <si>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</si>
  <si>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</si>
  <si>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</si>
  <si>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</si>
  <si>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</si>
  <si>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</si>
  <si>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</si>
  <si>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</si>
  <si>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</si>
  <si>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</si>
  <si>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</si>
  <si>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</si>
  <si>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</si>
  <si>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</si>
  <si>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</si>
  <si>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</si>
  <si>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</si>
  <si>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</si>
  <si>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</si>
  <si>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</si>
  <si>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</si>
  <si>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</si>
  <si>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</si>
  <si>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</si>
  <si>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</si>
  <si>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</si>
  <si>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</si>
  <si>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</si>
  <si>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</si>
  <si>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</si>
  <si>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</si>
  <si>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</si>
  <si>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</si>
  <si>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</si>
  <si>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</si>
  <si>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</si>
  <si>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</si>
  <si>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</si>
  <si>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</si>
  <si>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</si>
  <si>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</si>
  <si>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</si>
  <si>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</si>
  <si>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</si>
  <si>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</si>
  <si>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</si>
  <si>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</si>
  <si>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</si>
  <si>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</si>
  <si>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</si>
  <si>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</si>
  <si>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</si>
  <si>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</si>
  <si>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</si>
  <si>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</si>
  <si>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</si>
  <si>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</si>
  <si>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</si>
  <si>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</si>
  <si>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</si>
  <si>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</si>
  <si>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</si>
  <si>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</si>
  <si>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</si>
  <si>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</si>
  <si>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</si>
  <si>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</si>
  <si>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</si>
  <si>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</si>
  <si>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</si>
  <si>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</si>
  <si>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</si>
  <si>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</si>
  <si>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</si>
  <si>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</si>
  <si>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</si>
  <si>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</si>
  <si>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</si>
  <si>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</si>
  <si>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</si>
  <si>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</si>
  <si>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</si>
  <si>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</si>
  <si>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</si>
  <si>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</si>
  <si>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</si>
  <si>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</si>
  <si>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</si>
  <si>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</si>
  <si>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</si>
  <si>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</si>
  <si>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</si>
  <si>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</si>
  <si>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</si>
  <si>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</si>
  <si>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</si>
  <si>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</si>
  <si>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</si>
  <si>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</si>
  <si>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</si>
  <si>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</si>
  <si>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</si>
  <si>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</si>
  <si>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</si>
  <si>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</si>
  <si>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</si>
  <si>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</si>
  <si>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</si>
  <si>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</si>
  <si>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</si>
  <si>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</si>
  <si>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</si>
  <si>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</si>
  <si>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</si>
  <si>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</si>
  <si>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</si>
  <si>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</si>
  <si>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</si>
  <si>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</si>
  <si>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</si>
  <si>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</si>
  <si>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</si>
  <si>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</si>
  <si>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</si>
  <si>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</si>
  <si>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</si>
  <si>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</si>
  <si>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</si>
  <si>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</si>
  <si>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</si>
  <si>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</si>
  <si>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</si>
  <si>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</si>
  <si>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</si>
  <si>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</si>
  <si>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</si>
  <si>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</si>
  <si>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</si>
  <si>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</si>
  <si>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</si>
  <si>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</si>
  <si>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</si>
  <si>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</si>
  <si>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</si>
  <si>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</si>
  <si>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</si>
  <si>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</si>
  <si>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</si>
  <si>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</si>
  <si>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</si>
  <si>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</si>
  <si>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</si>
  <si>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</si>
  <si>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</si>
  <si>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</si>
  <si>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</si>
  <si>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</si>
  <si>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</si>
  <si>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</si>
  <si>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</si>
  <si>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</si>
  <si>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</si>
  <si>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</si>
  <si>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</si>
  <si>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</si>
  <si>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</si>
  <si>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</si>
  <si>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</si>
  <si>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</si>
  <si>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</si>
  <si>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</si>
  <si>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</si>
  <si>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</si>
  <si>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</si>
  <si>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</si>
  <si>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</si>
  <si>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</si>
  <si>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</si>
  <si>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</si>
  <si>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</si>
  <si>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</si>
  <si>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</si>
  <si>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</si>
  <si>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</si>
  <si>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</si>
  <si>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</si>
  <si>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</si>
  <si>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</si>
  <si>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</si>
  <si>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</si>
  <si>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</si>
  <si>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</si>
  <si>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</si>
  <si>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</si>
  <si>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</si>
  <si>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</si>
  <si>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</si>
  <si>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</si>
  <si>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</si>
  <si>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</si>
  <si>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</si>
  <si>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</si>
  <si>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</si>
  <si>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</si>
  <si>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</si>
  <si>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</si>
  <si>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</si>
  <si>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</si>
  <si>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</si>
  <si>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</si>
  <si>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</si>
  <si>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</si>
  <si>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</si>
  <si>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</si>
  <si>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</si>
  <si>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</si>
  <si>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</si>
  <si>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</si>
  <si>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</si>
  <si>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</si>
  <si>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</si>
  <si>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</si>
  <si>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</si>
  <si>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</si>
  <si>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</si>
  <si>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</si>
  <si>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</si>
  <si>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</si>
  <si>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</si>
  <si>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</si>
  <si>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</si>
  <si>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</si>
  <si>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</si>
  <si>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</si>
  <si>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</si>
  <si>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</si>
  <si>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</si>
  <si>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</si>
  <si>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</si>
  <si>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</si>
  <si>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</si>
  <si>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</si>
  <si>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</si>
  <si>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</si>
  <si>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</si>
  <si>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</si>
  <si>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</si>
  <si>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</si>
  <si>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</si>
  <si>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</si>
  <si>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</si>
  <si>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</si>
  <si>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</si>
  <si>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</si>
  <si>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</si>
  <si>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</si>
  <si>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</si>
  <si>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</si>
  <si>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</si>
  <si>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</si>
  <si>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</si>
  <si>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</si>
  <si>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</si>
  <si>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</si>
  <si>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</si>
  <si>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</si>
  <si>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</si>
  <si>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</si>
  <si>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</si>
  <si>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</si>
  <si>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</si>
  <si>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</si>
  <si>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</si>
  <si>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</si>
  <si>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</si>
  <si>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</si>
  <si>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</si>
  <si>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</si>
  <si>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</si>
  <si>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</si>
  <si>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</si>
  <si>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</si>
  <si>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</si>
  <si>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</si>
  <si>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</si>
  <si>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</si>
  <si>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</si>
  <si>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</si>
  <si>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</si>
  <si>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</si>
  <si>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</si>
  <si>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</si>
  <si>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</si>
  <si>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</si>
  <si>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</si>
  <si>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</si>
  <si>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</si>
  <si>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</si>
  <si>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</si>
  <si>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</si>
  <si>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</si>
  <si>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</si>
  <si>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</si>
  <si>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</si>
  <si>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</si>
  <si>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</si>
  <si>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</si>
  <si>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</si>
  <si>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</si>
  <si>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</si>
  <si>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</si>
  <si>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</si>
  <si>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</si>
  <si>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</si>
  <si>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</si>
  <si>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</si>
  <si>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</si>
  <si>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</si>
  <si>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</si>
  <si>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</si>
  <si>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</si>
  <si>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</si>
  <si>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</si>
  <si>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</si>
  <si>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</si>
  <si>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</si>
  <si>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</si>
  <si>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</si>
  <si>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</si>
  <si>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</si>
  <si>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</si>
  <si>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</si>
  <si>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</si>
  <si>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</si>
  <si>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</si>
  <si>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</si>
  <si>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</si>
  <si>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</si>
  <si>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</si>
  <si>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</si>
  <si>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</si>
  <si>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</si>
  <si>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</si>
  <si>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</si>
  <si>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</si>
  <si>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</si>
  <si>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</si>
  <si>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</si>
  <si>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</si>
  <si>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</si>
  <si>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</si>
  <si>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</si>
  <si>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</si>
  <si>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</si>
  <si>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</si>
  <si>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</si>
  <si>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</si>
  <si>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</si>
  <si>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</si>
  <si>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</si>
  <si>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</si>
  <si>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</si>
  <si>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</si>
  <si>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</si>
  <si>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</si>
  <si>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</si>
  <si>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</si>
  <si>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</si>
  <si>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</si>
  <si>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</si>
  <si>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</si>
  <si>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</si>
  <si>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</si>
  <si>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</si>
  <si>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</si>
  <si>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</si>
  <si>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</si>
  <si>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</si>
  <si>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</si>
  <si>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</si>
  <si>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</si>
  <si>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</si>
  <si>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</si>
  <si>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</si>
  <si>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</si>
  <si>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</si>
  <si>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</si>
  <si>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</si>
  <si>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</si>
  <si>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</si>
  <si>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</si>
  <si>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</si>
  <si>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</si>
  <si>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</si>
  <si>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</si>
  <si>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</si>
  <si>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</si>
  <si>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</si>
  <si>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</si>
  <si>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</si>
  <si>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</si>
  <si>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</si>
  <si>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</si>
  <si>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</si>
  <si>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</si>
  <si>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</si>
  <si>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</si>
  <si>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</si>
  <si>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</si>
  <si>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</si>
  <si>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</si>
  <si>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</si>
  <si>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</si>
  <si>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</si>
  <si>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</si>
  <si>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</si>
  <si>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</si>
  <si>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</si>
  <si>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</si>
  <si>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</si>
  <si>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</si>
  <si>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</si>
  <si>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</si>
  <si>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</si>
  <si>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</si>
  <si>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</si>
  <si>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</si>
  <si>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</si>
  <si>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</si>
  <si>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</si>
  <si>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</si>
  <si>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</si>
  <si>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</si>
  <si>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</si>
  <si>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</si>
  <si>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</si>
  <si>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</si>
  <si>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</si>
  <si>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</si>
  <si>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</si>
  <si>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</si>
  <si>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</si>
  <si>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</si>
  <si>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</si>
  <si>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</si>
  <si>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</si>
  <si>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</si>
  <si>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</si>
  <si>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</si>
  <si>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</si>
  <si>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</si>
  <si>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</si>
  <si>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</si>
  <si>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</si>
  <si>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</si>
  <si>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</si>
  <si>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</si>
  <si>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</si>
  <si>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</si>
  <si>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</si>
  <si>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</si>
  <si>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</si>
  <si>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</si>
  <si>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</si>
  <si>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</si>
  <si>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</si>
  <si>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</si>
  <si>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</si>
  <si>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</si>
  <si>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</si>
  <si>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</si>
  <si>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</si>
  <si>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</si>
  <si>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</si>
  <si>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</si>
  <si>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</si>
  <si>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</si>
  <si>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</si>
  <si>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</si>
  <si>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</si>
  <si>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</si>
  <si>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</si>
  <si>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</si>
  <si>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</si>
  <si>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</si>
  <si>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</si>
  <si>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</si>
  <si>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</si>
  <si>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</si>
  <si>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</si>
  <si>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</si>
  <si>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</si>
  <si>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</si>
  <si>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</si>
  <si>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</si>
  <si>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</si>
  <si>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</si>
  <si>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</si>
  <si>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</si>
  <si>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</si>
  <si>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</si>
  <si>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</si>
  <si>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</si>
  <si>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</si>
  <si>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</si>
  <si>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</si>
  <si>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</si>
  <si>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</si>
  <si>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</si>
  <si>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</si>
  <si>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</si>
  <si>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</si>
  <si>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</si>
  <si>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</si>
  <si>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</si>
  <si>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</si>
  <si>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</si>
  <si>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</si>
  <si>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</si>
  <si>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</si>
  <si>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</si>
  <si>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</si>
  <si>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</si>
  <si>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</si>
  <si>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</si>
  <si>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</si>
  <si>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</si>
  <si>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</si>
  <si>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</si>
  <si>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</si>
  <si>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</si>
  <si>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</si>
  <si>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</si>
  <si>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</si>
  <si>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</si>
  <si>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</si>
  <si>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</si>
  <si>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</si>
  <si>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</si>
  <si>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</si>
  <si>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</si>
  <si>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</si>
  <si>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</si>
  <si>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</si>
  <si>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</si>
  <si>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</si>
  <si>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</si>
  <si>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</si>
  <si>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</si>
  <si>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</si>
  <si>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</si>
  <si>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</si>
  <si>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</si>
  <si>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</si>
  <si>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</si>
  <si>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</si>
  <si>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</si>
  <si>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</si>
  <si>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</si>
  <si>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</si>
  <si>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</si>
  <si>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</si>
  <si>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</si>
  <si>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</si>
  <si>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</si>
  <si>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</si>
  <si>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</si>
  <si>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</si>
  <si>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</si>
  <si>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</si>
  <si>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</si>
  <si>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</si>
  <si>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</si>
  <si>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</si>
  <si>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</si>
  <si>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</si>
  <si>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</si>
  <si>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</si>
  <si>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</si>
  <si>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</si>
  <si>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</si>
  <si>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</si>
  <si>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</si>
  <si>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</si>
  <si>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</si>
  <si>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</si>
  <si>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</si>
  <si>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</si>
  <si>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</si>
  <si>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</si>
  <si>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</si>
  <si>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</si>
  <si>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</si>
  <si>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</si>
  <si>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</si>
  <si>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</si>
  <si>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</si>
  <si>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</si>
  <si>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</si>
  <si>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</si>
  <si>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</si>
  <si>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</si>
  <si>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</si>
  <si>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</si>
  <si>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</si>
  <si>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</si>
  <si>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</si>
  <si>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</si>
  <si>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</si>
  <si>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</si>
  <si>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</si>
  <si>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</si>
  <si>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</si>
  <si>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</si>
  <si>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</si>
  <si>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</si>
  <si>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</si>
  <si>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</si>
  <si>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</si>
  <si>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</si>
  <si>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</si>
  <si>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</si>
  <si>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</si>
  <si>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</si>
  <si>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</si>
  <si>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</si>
  <si>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</si>
  <si>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</si>
  <si>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</si>
  <si>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</si>
  <si>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</si>
  <si>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</si>
  <si>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</si>
  <si>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</si>
  <si>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</si>
  <si>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</si>
  <si>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</si>
  <si>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</si>
  <si>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</si>
  <si>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</si>
  <si>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</si>
  <si>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</si>
  <si>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</si>
  <si>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</si>
  <si>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</si>
  <si>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</si>
  <si>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</si>
  <si>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</si>
  <si>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</si>
  <si>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</si>
  <si>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</si>
  <si>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</si>
  <si>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</si>
  <si>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</si>
  <si>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</si>
  <si>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</si>
  <si>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</si>
  <si>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</si>
  <si>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</si>
  <si>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</si>
  <si>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</si>
  <si>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</si>
  <si>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</si>
  <si>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</si>
  <si>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</si>
  <si>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</si>
  <si>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</si>
  <si>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</si>
  <si>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</si>
  <si>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</si>
  <si>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</si>
  <si>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</si>
  <si>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</si>
  <si>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</si>
  <si>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</si>
  <si>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</si>
  <si>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</si>
  <si>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</si>
  <si>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</si>
  <si>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</si>
  <si>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</si>
  <si>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</si>
  <si>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</si>
  <si>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</si>
  <si>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</si>
  <si>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</si>
  <si>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</si>
  <si>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</si>
  <si>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</si>
  <si>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</si>
  <si>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</si>
  <si>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</si>
  <si>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</si>
  <si>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</si>
  <si>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</si>
  <si>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</si>
  <si>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</si>
  <si>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</si>
  <si>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</si>
  <si>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</si>
  <si>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</si>
  <si>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</si>
  <si>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</si>
  <si>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</si>
  <si>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</si>
  <si>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</si>
  <si>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</si>
  <si>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</si>
  <si>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</si>
  <si>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</si>
  <si>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</si>
  <si>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</si>
  <si>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</si>
  <si>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</si>
  <si>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</si>
  <si>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</si>
  <si>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</si>
  <si>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</si>
  <si>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</si>
  <si>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</si>
  <si>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</si>
  <si>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</si>
  <si>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</si>
  <si>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</si>
  <si>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</si>
  <si>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</si>
  <si>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</si>
  <si>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</si>
  <si>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</si>
  <si>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</si>
  <si>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</si>
  <si>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</si>
  <si>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</si>
  <si>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</si>
  <si>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</si>
  <si>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</si>
  <si>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</si>
  <si>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</si>
  <si>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</si>
  <si>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</si>
  <si>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</si>
  <si>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</si>
  <si>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</si>
  <si>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</si>
  <si>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</si>
  <si>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</si>
  <si>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</si>
  <si>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</si>
  <si>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</si>
  <si>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</si>
  <si>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</si>
  <si>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</si>
  <si>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</si>
  <si>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</si>
  <si>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</si>
  <si>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</si>
  <si>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</si>
  <si>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</si>
  <si>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</si>
  <si>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</si>
  <si>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</si>
  <si>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</si>
  <si>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</si>
  <si>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</si>
  <si>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</si>
  <si>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</si>
  <si>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</si>
  <si>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</si>
  <si>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</si>
  <si>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</si>
  <si>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</si>
  <si>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</si>
  <si>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</si>
  <si>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</si>
  <si>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</si>
  <si>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</si>
  <si>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</si>
  <si>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</si>
  <si>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</si>
  <si>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</si>
  <si>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</si>
  <si>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</si>
  <si>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</si>
  <si>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</si>
  <si>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</si>
  <si>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</si>
  <si>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</si>
  <si>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</si>
  <si>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</si>
  <si>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</si>
  <si>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</si>
  <si>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</si>
  <si>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</si>
  <si>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</si>
  <si>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</si>
  <si>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</si>
  <si>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</si>
  <si>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</si>
  <si>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</si>
  <si>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</si>
  <si>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</si>
  <si>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</si>
  <si>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</si>
  <si>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</si>
  <si>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</si>
  <si>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</si>
  <si>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</si>
  <si>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</si>
  <si>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</si>
  <si>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</si>
  <si>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</si>
  <si>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</si>
  <si>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</si>
  <si>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</si>
  <si>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</si>
  <si>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</si>
  <si>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</si>
  <si>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</si>
  <si>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</si>
  <si>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</si>
  <si>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</si>
  <si>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</si>
  <si>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</si>
  <si>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</si>
  <si>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</si>
  <si>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</si>
  <si>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</si>
  <si>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</si>
  <si>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</si>
  <si>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</si>
  <si>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</si>
  <si>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</si>
  <si>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</si>
  <si>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</si>
  <si>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</si>
  <si>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</si>
  <si>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</si>
  <si>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</si>
  <si>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</si>
  <si>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</si>
  <si>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</si>
  <si>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</si>
  <si>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</si>
  <si>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</si>
  <si>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</si>
  <si>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</si>
  <si>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</si>
  <si>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</si>
  <si>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</si>
  <si>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</si>
  <si>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</si>
  <si>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</si>
  <si>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</si>
  <si>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</si>
  <si>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</si>
  <si>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</si>
  <si>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</si>
  <si>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</si>
  <si>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</si>
  <si>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</si>
  <si>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</si>
  <si>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</si>
  <si>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</si>
  <si>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</si>
  <si>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</si>
  <si>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</si>
  <si>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</si>
  <si>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</si>
  <si>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</si>
  <si>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</si>
  <si>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</si>
  <si>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</si>
  <si>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</si>
  <si>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</si>
  <si>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</si>
  <si>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</si>
  <si>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</si>
  <si>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</si>
  <si>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</si>
  <si>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</si>
  <si>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</si>
  <si>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</si>
  <si>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</si>
  <si>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</si>
  <si>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</si>
  <si>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</si>
  <si>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</si>
  <si>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</si>
  <si>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</si>
  <si>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</si>
  <si>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</si>
  <si>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</si>
  <si>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</si>
  <si>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</si>
  <si>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</si>
  <si>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</si>
  <si>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</si>
  <si>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</si>
  <si>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</si>
  <si>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</si>
  <si>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</si>
  <si>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</si>
  <si>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</si>
  <si>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</si>
  <si>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</si>
  <si>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</si>
  <si>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</si>
  <si>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</si>
  <si>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</si>
  <si>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</si>
  <si>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</si>
  <si>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</si>
  <si>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</si>
  <si>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</si>
  <si>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</si>
  <si>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</si>
  <si>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</si>
  <si>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</si>
  <si>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</si>
  <si>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</si>
  <si>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</si>
  <si>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</si>
  <si>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</si>
  <si>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</si>
  <si>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</si>
  <si>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</si>
  <si>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</si>
  <si>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</si>
  <si>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</si>
  <si>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</si>
  <si>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</si>
  <si>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</si>
  <si>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</si>
  <si>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</si>
  <si>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</si>
  <si>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</si>
  <si>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</si>
  <si>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</si>
  <si>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</si>
  <si>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</si>
  <si>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</si>
  <si>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</si>
  <si>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</si>
  <si>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</si>
  <si>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</si>
  <si>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</si>
  <si>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</si>
  <si>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</si>
  <si>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</si>
  <si>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</si>
  <si>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</si>
  <si>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</si>
  <si>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</si>
  <si>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</si>
  <si>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</si>
  <si>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</si>
  <si>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</si>
  <si>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</si>
  <si>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</si>
  <si>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</si>
  <si>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</si>
  <si>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</si>
  <si>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</si>
  <si>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</si>
  <si>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</si>
  <si>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</si>
  <si>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</si>
  <si>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</si>
  <si>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</si>
  <si>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</si>
  <si>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</si>
  <si>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</si>
  <si>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</si>
  <si>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</si>
  <si>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</si>
  <si>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</si>
  <si>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</si>
  <si>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</si>
  <si>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</si>
  <si>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</si>
  <si>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</si>
  <si>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</si>
  <si>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</si>
  <si>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</si>
  <si>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</si>
  <si>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</si>
  <si>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</si>
  <si>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</si>
  <si>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</si>
  <si>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</si>
  <si>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</si>
  <si>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</si>
  <si>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</si>
  <si>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</si>
  <si>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</si>
  <si>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</si>
  <si>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</si>
  <si>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</si>
  <si>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</si>
  <si>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</si>
  <si>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</si>
  <si>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</si>
  <si>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</si>
  <si>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</si>
  <si>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</si>
  <si>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</si>
  <si>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</si>
  <si>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</si>
  <si>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</si>
  <si>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</si>
  <si>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</si>
  <si>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</si>
  <si>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</si>
  <si>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</si>
  <si>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</si>
  <si>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</si>
  <si>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</si>
  <si>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</si>
  <si>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</si>
  <si>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</si>
  <si>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</si>
  <si>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</si>
  <si>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</si>
  <si>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</si>
  <si>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</si>
  <si>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</si>
  <si>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</si>
  <si>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</si>
  <si>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</si>
  <si>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</si>
  <si>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</si>
  <si>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</si>
  <si>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</si>
  <si>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</si>
  <si>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</si>
  <si>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</si>
  <si>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</si>
  <si>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</si>
  <si>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</si>
  <si>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</si>
  <si>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</si>
  <si>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</si>
  <si>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</si>
  <si>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</si>
  <si>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</si>
  <si>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</si>
  <si>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</si>
  <si>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</si>
  <si>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</si>
  <si>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</si>
  <si>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</si>
  <si>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</si>
  <si>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</si>
  <si>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</si>
  <si>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</si>
  <si>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</si>
  <si>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</si>
  <si>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</si>
  <si>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</si>
  <si>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</si>
  <si>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</si>
  <si>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</si>
  <si>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</si>
  <si>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</si>
  <si>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</si>
  <si>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</si>
  <si>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</si>
  <si>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</si>
  <si>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</si>
  <si>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</si>
  <si>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</si>
  <si>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</si>
  <si>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</si>
  <si>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</si>
  <si>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</si>
  <si>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</si>
  <si>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</si>
  <si>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</si>
  <si>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</si>
  <si>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</si>
  <si>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</si>
  <si>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</si>
  <si>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</si>
  <si>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</si>
  <si>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</si>
  <si>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</si>
  <si>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</si>
  <si>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</si>
  <si>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</si>
  <si>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</si>
  <si>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</si>
  <si>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</si>
  <si>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</si>
  <si>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</si>
  <si>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</si>
  <si>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</si>
  <si>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</si>
  <si>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</si>
  <si>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</si>
  <si>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</si>
  <si>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</si>
  <si>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</si>
  <si>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</si>
  <si>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</si>
  <si>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</si>
  <si>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</si>
  <si>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</si>
  <si>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</si>
  <si>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</si>
  <si>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</si>
  <si>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</si>
  <si>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</si>
  <si>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</si>
  <si>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</si>
  <si>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</si>
  <si>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</si>
  <si>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</si>
  <si>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</si>
  <si>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</si>
  <si>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</si>
  <si>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</si>
  <si>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</si>
  <si>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</si>
  <si>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</si>
  <si>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</si>
  <si>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</si>
  <si>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</si>
  <si>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</si>
  <si>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</si>
  <si>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</si>
  <si>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</si>
  <si>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</si>
  <si>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</si>
  <si>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</si>
  <si>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</si>
  <si>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</si>
  <si>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</si>
  <si>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</si>
  <si>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</si>
  <si>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</si>
  <si>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</si>
  <si>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</si>
  <si>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</si>
  <si>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</si>
  <si>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</si>
  <si>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</si>
  <si>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</si>
  <si>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</si>
  <si>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</si>
  <si>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</si>
  <si>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</si>
  <si>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</si>
  <si>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</si>
  <si>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</si>
  <si>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</si>
  <si>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</si>
  <si>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</si>
  <si>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</si>
  <si>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</si>
  <si>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</si>
  <si>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</si>
  <si>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</si>
  <si>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</si>
  <si>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</si>
  <si>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</si>
  <si>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</si>
  <si>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</si>
  <si>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</si>
  <si>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</si>
  <si>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</si>
  <si>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</si>
  <si>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</si>
  <si>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</si>
  <si>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</si>
  <si>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</si>
  <si>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</si>
  <si>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</si>
  <si>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</si>
  <si>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</si>
  <si>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</si>
  <si>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</si>
  <si>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</si>
  <si>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</si>
  <si>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</si>
  <si>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</si>
  <si>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</si>
  <si>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</si>
  <si>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</si>
  <si>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</si>
  <si>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</si>
  <si>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</si>
  <si>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</si>
  <si>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</si>
  <si>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</si>
  <si>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</si>
  <si>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</si>
  <si>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</si>
  <si>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</si>
  <si>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</si>
  <si>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</si>
  <si>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</si>
  <si>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</si>
  <si>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</si>
  <si>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</si>
  <si>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</si>
  <si>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</si>
  <si>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</si>
  <si>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</si>
  <si>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</si>
  <si>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</si>
  <si>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</si>
  <si>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</si>
  <si>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</si>
  <si>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</si>
  <si>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</si>
  <si>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</si>
  <si>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</si>
  <si>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</si>
  <si>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</si>
  <si>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</si>
  <si>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</si>
  <si>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</si>
  <si>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</si>
  <si>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</si>
  <si>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</si>
  <si>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</si>
  <si>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</si>
  <si>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</si>
  <si>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</si>
  <si>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</si>
  <si>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</si>
  <si>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</si>
  <si>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</si>
  <si>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</si>
  <si>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</si>
  <si>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</si>
  <si>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</si>
  <si>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</si>
  <si>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</si>
  <si>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</si>
  <si>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</si>
  <si>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</si>
  <si>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</si>
  <si>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</si>
  <si>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</si>
  <si>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</si>
  <si>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</si>
  <si>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</si>
  <si>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</si>
  <si>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</si>
  <si>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</si>
  <si>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</si>
  <si>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</si>
  <si>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</si>
  <si>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</si>
  <si>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</si>
  <si>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</si>
  <si>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</si>
  <si>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</si>
  <si>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</si>
  <si>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</si>
  <si>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</si>
  <si>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</si>
  <si>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</si>
  <si>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</si>
  <si>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</si>
  <si>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</si>
  <si>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</si>
  <si>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</si>
  <si>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</si>
  <si>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</si>
  <si>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</si>
  <si>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</si>
  <si>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</si>
  <si>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</si>
  <si>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</si>
  <si>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</si>
  <si>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</si>
  <si>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</si>
  <si>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</si>
  <si>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</si>
  <si>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</si>
  <si>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</si>
  <si>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</si>
  <si>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</si>
  <si>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</si>
  <si>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</si>
  <si>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</si>
  <si>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</si>
  <si>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</si>
  <si>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</si>
  <si>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</si>
  <si>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</si>
  <si>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</si>
  <si>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</si>
  <si>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</si>
  <si>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</si>
  <si>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</si>
  <si>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</si>
  <si>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</si>
  <si>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</si>
  <si>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</si>
  <si>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</si>
  <si>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</si>
  <si>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</si>
  <si>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</si>
  <si>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</si>
  <si>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</si>
  <si>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</si>
  <si>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</si>
  <si>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</si>
  <si>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</si>
  <si>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</si>
  <si>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</si>
  <si>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</si>
  <si>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</si>
  <si>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</si>
  <si>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</si>
  <si>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</si>
  <si>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</si>
  <si>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</si>
  <si>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</si>
  <si>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</si>
  <si>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</si>
  <si>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</si>
  <si>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</si>
  <si>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</si>
  <si>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</si>
  <si>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</si>
  <si>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</si>
  <si>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</si>
  <si>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</si>
  <si>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</si>
  <si>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</si>
  <si>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</si>
  <si>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</si>
  <si>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</si>
  <si>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</si>
  <si>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</si>
  <si>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</si>
  <si>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</si>
  <si>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</si>
  <si>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</si>
  <si>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</si>
  <si>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</si>
  <si>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</si>
  <si>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</si>
  <si>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</si>
  <si>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</si>
  <si>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</si>
  <si>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</si>
  <si>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</si>
  <si>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</si>
  <si>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</si>
  <si>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</si>
  <si>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</si>
  <si>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</si>
  <si>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</si>
  <si>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</si>
  <si>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</si>
  <si>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</si>
  <si>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</si>
  <si>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</si>
  <si>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</si>
  <si>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</si>
  <si>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</si>
  <si>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</si>
  <si>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</si>
  <si>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</si>
  <si>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</si>
  <si>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</si>
  <si>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</si>
  <si>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</si>
  <si>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</si>
  <si>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</si>
  <si>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</si>
  <si>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</si>
  <si>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</si>
  <si>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</si>
  <si>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</si>
  <si>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</si>
  <si>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</si>
  <si>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</si>
  <si>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</si>
  <si>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</si>
  <si>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</si>
  <si>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</si>
  <si>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</si>
  <si>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</si>
  <si>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</si>
  <si>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</si>
  <si>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</si>
  <si>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</si>
  <si>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</si>
  <si>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</si>
  <si>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</si>
  <si>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</si>
  <si>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</si>
  <si>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</si>
  <si>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</si>
  <si>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</si>
  <si>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</si>
  <si>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</si>
  <si>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</si>
  <si>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</si>
  <si>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</si>
  <si>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</si>
  <si>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</si>
  <si>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</si>
  <si>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</si>
  <si>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</si>
  <si>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</si>
  <si>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</si>
  <si>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</si>
  <si>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</si>
  <si>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</si>
  <si>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</si>
  <si>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</si>
  <si>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</si>
  <si>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</si>
  <si>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</si>
  <si>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</si>
  <si>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</si>
  <si>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</si>
  <si>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</si>
  <si>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</si>
  <si>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</si>
  <si>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</si>
  <si>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</si>
  <si>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</si>
  <si>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</si>
  <si>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</si>
  <si>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</si>
  <si>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</si>
  <si>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</si>
  <si>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</si>
  <si>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</si>
  <si>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</si>
  <si>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</si>
  <si>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</si>
  <si>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</si>
  <si>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</si>
  <si>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</si>
  <si>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</si>
  <si>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</si>
  <si>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</si>
  <si>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</si>
  <si>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</si>
  <si>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</si>
  <si>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</si>
  <si>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</si>
  <si>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</si>
  <si>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</si>
  <si>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</si>
  <si>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</si>
  <si>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</si>
  <si>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</si>
  <si>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</si>
  <si>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</si>
  <si>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</si>
  <si>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</si>
  <si>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</si>
  <si>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</si>
  <si>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</si>
  <si>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</si>
  <si>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</si>
  <si>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</si>
  <si>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</si>
  <si>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</si>
  <si>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</si>
  <si>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</si>
  <si>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</si>
  <si>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</si>
  <si>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</si>
  <si>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</si>
  <si>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</si>
  <si>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</si>
  <si>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</si>
  <si>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</si>
  <si>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</si>
  <si>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</si>
  <si>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</si>
  <si>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</si>
  <si>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</si>
  <si>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</si>
  <si>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</si>
  <si>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</si>
  <si>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</si>
  <si>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</si>
  <si>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</si>
  <si>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</si>
  <si>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</si>
  <si>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</si>
  <si>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</si>
  <si>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</si>
  <si>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</si>
  <si>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</si>
  <si>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</si>
  <si>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</si>
  <si>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</si>
  <si>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</si>
  <si>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</si>
  <si>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</si>
  <si>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</si>
  <si>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</si>
  <si>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</si>
  <si>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</si>
  <si>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</si>
  <si>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</si>
  <si>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</si>
  <si>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</si>
  <si>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</si>
  <si>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</si>
  <si>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</si>
  <si>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</si>
  <si>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</si>
  <si>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</si>
  <si>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</si>
  <si>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</si>
  <si>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</si>
  <si>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</si>
  <si>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</si>
  <si>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</si>
  <si>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</si>
  <si>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</si>
  <si>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</si>
  <si>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</si>
  <si>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</si>
  <si>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</si>
  <si>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</si>
  <si>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</si>
  <si>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</si>
  <si>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</si>
  <si>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</si>
  <si>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</si>
  <si>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</si>
  <si>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</si>
  <si>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</si>
  <si>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</si>
  <si>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</si>
  <si>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</si>
  <si>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</si>
  <si>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</si>
  <si>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</si>
  <si>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</si>
  <si>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</si>
  <si>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</si>
  <si>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</si>
  <si>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</si>
  <si>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</si>
  <si>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</si>
  <si>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</si>
  <si>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</si>
  <si>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</si>
  <si>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</si>
  <si>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</si>
  <si>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</si>
  <si>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</si>
  <si>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</si>
  <si>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</si>
  <si>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</si>
  <si>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</si>
  <si>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</si>
  <si>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</si>
  <si>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</si>
  <si>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</si>
  <si>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</si>
  <si>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</si>
  <si>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</si>
  <si>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</si>
  <si>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</si>
  <si>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</si>
  <si>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</si>
  <si>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</si>
  <si>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</si>
  <si>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</si>
  <si>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</si>
  <si>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</si>
  <si>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</si>
  <si>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</si>
  <si>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</si>
  <si>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</si>
  <si>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</si>
  <si>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</si>
  <si>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</si>
  <si>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</si>
  <si>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</si>
  <si>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</si>
  <si>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</si>
  <si>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</si>
  <si>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</si>
  <si>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</si>
  <si>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</si>
  <si>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</si>
  <si>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</si>
  <si>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</si>
  <si>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</si>
  <si>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</si>
  <si>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</si>
  <si>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</si>
  <si>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</si>
  <si>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</si>
  <si>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</si>
  <si>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</si>
  <si>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</si>
  <si>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</si>
  <si>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</si>
  <si>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</si>
  <si>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</si>
  <si>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</si>
  <si>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</si>
  <si>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</si>
  <si>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</si>
  <si>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</si>
  <si>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</si>
  <si>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</si>
  <si>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</si>
  <si>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</si>
  <si>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</si>
  <si>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</si>
  <si>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</si>
  <si>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</si>
  <si>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</si>
  <si>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</si>
  <si>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</si>
  <si>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</si>
  <si>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</si>
  <si>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</si>
  <si>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</si>
  <si>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</si>
  <si>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</si>
  <si>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</si>
  <si>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</si>
  <si>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</si>
  <si>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</si>
  <si>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</si>
  <si>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</si>
  <si>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</si>
  <si>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</si>
  <si>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</si>
  <si>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</si>
  <si>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</si>
  <si>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</si>
  <si>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</si>
  <si>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</si>
  <si>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</si>
  <si>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</si>
  <si>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</si>
  <si>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</si>
  <si>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</si>
  <si>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</si>
  <si>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</si>
  <si>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</si>
  <si>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</si>
  <si>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</si>
  <si>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</si>
  <si>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</si>
  <si>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</si>
  <si>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</si>
  <si>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</si>
  <si>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</si>
  <si>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</si>
  <si>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</si>
  <si>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</si>
  <si>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</si>
  <si>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</si>
  <si>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</si>
  <si>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</si>
  <si>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</si>
  <si>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</si>
  <si>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</si>
  <si>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</si>
  <si>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</si>
  <si>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</si>
  <si>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</si>
  <si>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</si>
  <si>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</si>
  <si>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</si>
  <si>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</si>
  <si>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</si>
  <si>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</si>
  <si>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</si>
  <si>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</si>
  <si>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</si>
  <si>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</si>
  <si>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</si>
  <si>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</si>
  <si>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</si>
  <si>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</si>
  <si>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</si>
  <si>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</si>
  <si>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</si>
  <si>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</si>
  <si>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</si>
  <si>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</si>
  <si>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</si>
  <si>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</si>
  <si>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</si>
  <si>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</si>
  <si>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</si>
  <si>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</si>
  <si>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</si>
  <si>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</si>
  <si>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</si>
  <si>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</si>
  <si>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</si>
  <si>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</si>
  <si>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</si>
  <si>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</si>
  <si>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</si>
  <si>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</si>
  <si>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</si>
  <si>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</si>
  <si>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</si>
  <si>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</si>
  <si>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</si>
  <si>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</si>
  <si>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</si>
  <si>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</si>
  <si>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</si>
  <si>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</si>
  <si>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</si>
  <si>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</si>
  <si>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</si>
  <si>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</si>
  <si>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</si>
  <si>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</si>
  <si>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</si>
  <si>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</si>
  <si>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</si>
  <si>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</si>
  <si>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</si>
  <si>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</si>
  <si>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</si>
  <si>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</si>
  <si>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</si>
  <si>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</si>
  <si>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</si>
  <si>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</si>
  <si>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</si>
  <si>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</si>
  <si>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</si>
  <si>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</si>
  <si>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</si>
  <si>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</si>
  <si>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</si>
  <si>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</si>
  <si>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</si>
  <si>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</si>
  <si>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</si>
  <si>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</si>
  <si>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</si>
  <si>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</si>
  <si>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</si>
  <si>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</si>
  <si>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</si>
  <si>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</si>
  <si>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</si>
  <si>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</si>
  <si>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</si>
  <si>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</si>
  <si>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</si>
  <si>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</si>
  <si>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</si>
  <si>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</si>
  <si>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</si>
  <si>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</si>
  <si>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</si>
  <si>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</si>
  <si>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</si>
  <si>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</si>
  <si>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</si>
  <si>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</si>
  <si>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</si>
  <si>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</si>
  <si>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</si>
  <si>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</si>
  <si>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</si>
  <si>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</si>
  <si>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</si>
  <si>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</si>
  <si>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</si>
  <si>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</si>
  <si>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</si>
  <si>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</si>
  <si>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</si>
  <si>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</si>
  <si>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</si>
  <si>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</si>
  <si>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</si>
  <si>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</si>
  <si>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</si>
  <si>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</si>
  <si>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</si>
  <si>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</si>
  <si>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</si>
  <si>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</si>
  <si>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</si>
  <si>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</si>
  <si>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</si>
  <si>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</si>
  <si>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</si>
  <si>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</si>
  <si>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</si>
  <si>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</si>
  <si>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</si>
  <si>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</si>
  <si>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</si>
  <si>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</si>
  <si>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</si>
  <si>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</si>
  <si>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</si>
  <si>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</si>
  <si>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</si>
  <si>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</si>
  <si>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</si>
  <si>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</si>
  <si>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</si>
  <si>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</si>
  <si>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</si>
  <si>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</si>
  <si>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</si>
  <si>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</si>
  <si>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</si>
  <si>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</si>
  <si>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</si>
  <si>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</si>
  <si>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</si>
  <si>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</si>
  <si>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</si>
  <si>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</si>
  <si>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</si>
  <si>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</si>
  <si>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</si>
  <si>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</si>
  <si>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</si>
  <si>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</si>
  <si>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</si>
  <si>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</si>
  <si>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</si>
  <si>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</si>
  <si>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</si>
  <si>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</si>
  <si>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</si>
  <si>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</si>
  <si>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</si>
  <si>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</si>
  <si>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</si>
  <si>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</si>
  <si>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</si>
  <si>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</si>
  <si>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</si>
  <si>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</si>
  <si>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</si>
  <si>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</si>
  <si>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</si>
  <si>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</si>
  <si>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</si>
  <si>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</si>
  <si>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</si>
  <si>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</si>
  <si>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</si>
  <si>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</si>
  <si>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</si>
  <si>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</si>
  <si>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</si>
  <si>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</si>
  <si>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</si>
  <si>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</si>
  <si>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</si>
  <si>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</si>
  <si>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</si>
  <si>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</si>
  <si>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</si>
  <si>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</si>
  <si>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</si>
  <si>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</si>
  <si>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</si>
  <si>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</si>
  <si>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</si>
  <si>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</si>
  <si>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</si>
  <si>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</si>
  <si>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</si>
  <si>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</si>
  <si>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</si>
  <si>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</si>
  <si>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</si>
  <si>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</si>
  <si>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</si>
  <si>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</si>
  <si>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</si>
  <si>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</si>
  <si>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</si>
  <si>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</si>
  <si>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</si>
  <si>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</si>
  <si>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</si>
  <si>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</si>
  <si>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</si>
  <si>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</si>
  <si>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</si>
  <si>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</si>
  <si>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</si>
  <si>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</si>
  <si>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</si>
  <si>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</si>
  <si>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</si>
  <si>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</si>
  <si>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</si>
  <si>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</si>
  <si>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</si>
  <si>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</si>
  <si>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</si>
  <si>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</si>
  <si>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</si>
  <si>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</si>
  <si>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</si>
  <si>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</si>
  <si>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</si>
  <si>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</si>
  <si>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</si>
  <si>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</si>
  <si>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</si>
  <si>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</si>
  <si>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</si>
  <si>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</si>
  <si>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</si>
  <si>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</si>
  <si>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</si>
  <si>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</si>
  <si>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</si>
  <si>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</si>
  <si>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</si>
  <si>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</si>
  <si>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</si>
  <si>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</si>
  <si>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</si>
  <si>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</si>
  <si>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</si>
  <si>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</si>
  <si>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</si>
  <si>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</si>
  <si>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</si>
  <si>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</si>
  <si>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</si>
  <si>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</si>
  <si>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</si>
  <si>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</si>
  <si>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</si>
  <si>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</si>
  <si>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</si>
  <si>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</si>
  <si>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</si>
  <si>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</si>
  <si>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</si>
  <si>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</si>
  <si>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</si>
  <si>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</si>
  <si>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</si>
  <si>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</si>
  <si>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</si>
  <si>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</si>
  <si>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</si>
  <si>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</si>
  <si>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</si>
  <si>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</si>
  <si>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</si>
  <si>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</si>
  <si>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</si>
  <si>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</si>
  <si>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</si>
  <si>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</si>
  <si>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</si>
  <si>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</si>
  <si>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</si>
  <si>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</si>
  <si>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</si>
  <si>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</si>
  <si>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</si>
  <si>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</si>
  <si>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</si>
  <si>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</si>
  <si>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</si>
  <si>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</si>
  <si>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</si>
  <si>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</si>
  <si>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</si>
  <si>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</si>
  <si>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</si>
  <si>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</si>
  <si>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</si>
  <si>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</si>
  <si>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</si>
  <si>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</si>
  <si>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</si>
  <si>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</si>
  <si>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</si>
  <si>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</si>
  <si>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</si>
  <si>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</si>
  <si>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</si>
  <si>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</si>
  <si>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</si>
  <si>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</si>
  <si>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</si>
  <si>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</si>
  <si>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</si>
  <si>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</si>
  <si>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</si>
  <si>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</si>
  <si>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</si>
  <si>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</si>
  <si>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</si>
  <si>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</si>
  <si>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</si>
  <si>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</si>
  <si>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</si>
  <si>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</si>
  <si>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</si>
  <si>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</si>
  <si>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</si>
  <si>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</si>
  <si>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</si>
  <si>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</si>
  <si>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</si>
  <si>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</si>
  <si>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</si>
  <si>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</si>
  <si>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</si>
  <si>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</si>
  <si>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</si>
  <si>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</si>
  <si>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</si>
  <si>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</si>
  <si>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</si>
  <si>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</si>
  <si>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</si>
  <si>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</si>
  <si>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</si>
  <si>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</si>
  <si>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</si>
  <si>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</si>
  <si>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</si>
  <si>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</si>
  <si>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</si>
  <si>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</si>
  <si>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</si>
  <si>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</si>
  <si>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</si>
  <si>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</si>
  <si>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</si>
  <si>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</si>
  <si>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</si>
  <si>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</si>
  <si>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</si>
  <si>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</si>
  <si>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</si>
  <si>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</si>
  <si>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</si>
  <si>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</si>
  <si>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</si>
  <si>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</si>
  <si>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</si>
  <si>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</si>
  <si>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</si>
  <si>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</si>
  <si>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</si>
  <si>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</si>
  <si>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</si>
  <si>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</si>
  <si>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</si>
  <si>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</si>
  <si>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</si>
  <si>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</si>
  <si>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</si>
  <si>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</si>
  <si>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</si>
  <si>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</si>
  <si>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</si>
  <si>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</si>
  <si>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</si>
  <si>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</si>
  <si>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</si>
  <si>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</si>
  <si>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</si>
  <si>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</si>
  <si>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</si>
  <si>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</si>
  <si>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</si>
  <si>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</si>
  <si>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</si>
  <si>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</si>
  <si>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</si>
  <si>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</si>
  <si>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</si>
  <si>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</si>
  <si>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</si>
  <si>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</si>
  <si>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</si>
  <si>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</si>
  <si>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</si>
  <si>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</si>
  <si>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</si>
  <si>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</si>
  <si>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</si>
  <si>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</si>
  <si>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</si>
  <si>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</si>
  <si>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</si>
  <si>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</si>
  <si>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</si>
  <si>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</si>
  <si>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</si>
  <si>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</si>
  <si>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</si>
  <si>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</si>
  <si>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</si>
  <si>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</si>
  <si>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</si>
  <si>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</si>
  <si>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</si>
  <si>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</si>
  <si>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</si>
  <si>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</si>
  <si>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</si>
  <si>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</si>
  <si>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</si>
  <si>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</si>
  <si>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</si>
  <si>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</si>
  <si>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</si>
  <si>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</si>
  <si>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</si>
  <si>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</si>
  <si>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</si>
  <si>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</si>
  <si>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</si>
  <si>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</si>
  <si>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</si>
  <si>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</si>
  <si>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</si>
  <si>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</si>
  <si>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</si>
  <si>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</si>
  <si>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</si>
  <si>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</si>
  <si>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</si>
  <si>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</si>
  <si>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</si>
  <si>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</si>
  <si>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</si>
  <si>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</si>
  <si>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</si>
  <si>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</si>
  <si>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</si>
  <si>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</si>
  <si>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</si>
  <si>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</si>
  <si>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</si>
  <si>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</si>
  <si>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</si>
  <si>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</si>
  <si>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</si>
  <si>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</si>
  <si>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</si>
  <si>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</si>
  <si>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</si>
  <si>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</si>
  <si>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</si>
  <si>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</si>
  <si>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</si>
  <si>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</si>
  <si>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</si>
  <si>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</si>
  <si>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</si>
  <si>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</si>
  <si>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</si>
  <si>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</si>
  <si>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</si>
  <si>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</si>
  <si>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</si>
  <si>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</si>
  <si>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</si>
  <si>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</si>
  <si>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</si>
  <si>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</si>
  <si>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</si>
  <si>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</si>
  <si>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</si>
  <si>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</si>
  <si>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</si>
  <si>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</si>
  <si>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</si>
  <si>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</si>
  <si>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</si>
  <si>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</si>
  <si>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</si>
  <si>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</si>
  <si>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</si>
  <si>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</si>
  <si>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</si>
  <si>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</si>
  <si>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</si>
  <si>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</si>
  <si>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</si>
  <si>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</si>
  <si>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</si>
  <si>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</si>
  <si>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</si>
  <si>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</si>
  <si>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</si>
  <si>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</si>
  <si>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</si>
  <si>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</si>
  <si>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</si>
  <si>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</si>
  <si>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</si>
  <si>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</si>
  <si>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</si>
  <si>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</si>
  <si>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</si>
  <si>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</si>
  <si>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</si>
  <si>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</si>
  <si>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</si>
  <si>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</si>
  <si>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</si>
  <si>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</si>
  <si>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</si>
  <si>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</si>
  <si>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</si>
  <si>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</si>
  <si>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</si>
  <si>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</si>
  <si>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</si>
  <si>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</si>
  <si>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</si>
  <si>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</si>
  <si>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</si>
  <si>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</si>
  <si>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</si>
  <si>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</si>
  <si>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</si>
  <si>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</si>
  <si>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</si>
  <si>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</si>
  <si>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</si>
  <si>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</si>
  <si>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</si>
  <si>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</si>
  <si>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</si>
  <si>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</si>
  <si>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</si>
  <si>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</si>
  <si>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</si>
  <si>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</si>
  <si>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</si>
  <si>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</si>
  <si>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</si>
  <si>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</si>
  <si>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</si>
  <si>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</si>
  <si>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</si>
  <si>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</si>
  <si>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</si>
  <si>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</si>
  <si>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</si>
  <si>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</si>
  <si>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</si>
  <si>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</si>
  <si>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</si>
  <si>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</si>
  <si>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</si>
  <si>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</si>
  <si>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</si>
  <si>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</si>
  <si>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</si>
  <si>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</si>
  <si>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</si>
  <si>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</si>
  <si>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</si>
  <si>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</si>
  <si>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</si>
  <si>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</si>
  <si>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</si>
  <si>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</si>
  <si>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</si>
  <si>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</si>
  <si>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</si>
  <si>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</si>
  <si>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</si>
  <si>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</si>
  <si>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</si>
  <si>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</si>
  <si>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</si>
  <si>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</si>
  <si>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</si>
  <si>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</si>
  <si>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</si>
  <si>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</si>
  <si>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</si>
  <si>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</si>
  <si>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</si>
  <si>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</si>
  <si>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</si>
  <si>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</si>
  <si>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</si>
  <si>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</si>
  <si>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</si>
  <si>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</si>
  <si>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</si>
  <si>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</si>
  <si>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</si>
  <si>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</si>
  <si>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</si>
  <si>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</si>
  <si>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</si>
  <si>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</si>
  <si>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</si>
  <si>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</si>
  <si>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</si>
  <si>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</si>
  <si>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</si>
  <si>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</si>
  <si>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</si>
  <si>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</si>
  <si>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</si>
  <si>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</si>
  <si>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</si>
  <si>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</si>
  <si>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</si>
  <si>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</si>
  <si>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</si>
  <si>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</si>
  <si>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</si>
  <si>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</si>
  <si>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</si>
  <si>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</si>
  <si>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</si>
  <si>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</si>
  <si>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</si>
  <si>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</si>
  <si>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</si>
  <si>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</si>
  <si>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</si>
  <si>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</si>
  <si>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</si>
  <si>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</si>
  <si>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</si>
  <si>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</si>
  <si>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</si>
  <si>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</si>
  <si>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</si>
  <si>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</si>
  <si>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</si>
  <si>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</si>
  <si>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</si>
  <si>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</si>
  <si>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</si>
  <si>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</si>
  <si>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</si>
  <si>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</si>
  <si>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</si>
  <si>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</si>
  <si>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</si>
  <si>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</si>
  <si>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</si>
  <si>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</si>
  <si>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</si>
  <si>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</si>
  <si>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</si>
  <si>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</si>
  <si>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</si>
  <si>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</si>
  <si>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</si>
  <si>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</si>
  <si>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</si>
  <si>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</si>
  <si>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</si>
  <si>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</si>
  <si>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</si>
  <si>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</si>
  <si>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</si>
  <si>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</si>
  <si>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</si>
  <si>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</si>
  <si>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</si>
  <si>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</si>
  <si>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</si>
  <si>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</si>
  <si>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</si>
  <si>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</si>
  <si>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</si>
  <si>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</si>
  <si>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</si>
  <si>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</si>
  <si>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</si>
  <si>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</si>
  <si>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</si>
  <si>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</si>
  <si>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</si>
  <si>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</si>
  <si>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</si>
  <si>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</si>
  <si>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</si>
  <si>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</si>
  <si>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</si>
  <si>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</si>
  <si>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</si>
  <si>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</si>
  <si>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</si>
  <si>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</si>
  <si>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</si>
  <si>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</si>
  <si>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</si>
  <si>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</si>
  <si>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</si>
  <si>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</si>
  <si>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</si>
  <si>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</si>
  <si>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</si>
  <si>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</si>
  <si>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</si>
  <si>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</si>
  <si>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</si>
  <si>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</si>
  <si>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</si>
  <si>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</si>
  <si>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</si>
  <si>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</si>
  <si>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</si>
  <si>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</si>
  <si>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</si>
  <si>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</si>
  <si>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</si>
  <si>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</si>
  <si>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</si>
  <si>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</si>
  <si>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</si>
  <si>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</si>
  <si>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</si>
  <si>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</si>
  <si>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</si>
  <si>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</si>
  <si>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</si>
  <si>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</si>
  <si>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</si>
  <si>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</si>
  <si>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</si>
  <si>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</si>
  <si>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</si>
  <si>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</si>
  <si>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</si>
  <si>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</si>
  <si>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</si>
  <si>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</si>
  <si>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</si>
  <si>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</si>
  <si>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</si>
  <si>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</si>
  <si>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</si>
  <si>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</si>
  <si>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</si>
  <si>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</si>
  <si>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</si>
  <si>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</si>
  <si>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</si>
  <si>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</si>
  <si>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</si>
  <si>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</si>
  <si>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</si>
  <si>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</si>
  <si>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</si>
  <si>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</si>
  <si>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</si>
  <si>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</si>
  <si>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</si>
  <si>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</si>
  <si>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</si>
  <si>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</si>
  <si>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</si>
  <si>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</si>
  <si>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</si>
  <si>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</si>
  <si>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</si>
  <si>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</si>
  <si>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</si>
  <si>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</si>
  <si>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</si>
  <si>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</si>
  <si>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</si>
  <si>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</si>
  <si>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</si>
  <si>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</si>
  <si>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</si>
  <si>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</si>
  <si>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</si>
  <si>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</si>
  <si>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</si>
  <si>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</si>
  <si>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</si>
  <si>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</si>
  <si>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</si>
  <si>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</si>
  <si>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</si>
  <si>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</si>
  <si>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</si>
  <si>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</si>
  <si>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</si>
  <si>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</si>
  <si>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</si>
  <si>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</si>
  <si>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</si>
  <si>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</si>
  <si>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</si>
  <si>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</si>
  <si>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</si>
  <si>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</si>
  <si>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</si>
  <si>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</si>
  <si>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</si>
  <si>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</si>
  <si>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</si>
  <si>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</si>
  <si>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</si>
  <si>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</si>
  <si>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</si>
  <si>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</si>
  <si>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</si>
  <si>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</si>
  <si>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</si>
  <si>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</si>
  <si>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</si>
  <si>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</si>
  <si>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</si>
  <si>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</si>
  <si>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</si>
  <si>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</si>
  <si>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</si>
  <si>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</si>
  <si>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</si>
  <si>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</si>
  <si>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</si>
  <si>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</si>
  <si>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</si>
  <si>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</si>
  <si>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</si>
  <si>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</si>
  <si>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</si>
  <si>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</si>
  <si>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</si>
  <si>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</si>
  <si>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</si>
  <si>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</si>
  <si>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</si>
  <si>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</si>
  <si>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</si>
  <si>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</si>
  <si>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</si>
  <si>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</si>
  <si>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</si>
  <si>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</si>
  <si>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</si>
  <si>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</si>
  <si>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</si>
  <si>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</si>
  <si>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</si>
  <si>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</si>
  <si>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</si>
  <si>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</si>
  <si>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</si>
  <si>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</si>
  <si>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</si>
  <si>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</si>
  <si>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</si>
  <si>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</si>
  <si>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</si>
  <si>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</si>
  <si>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</si>
  <si>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</si>
  <si>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</si>
  <si>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</si>
  <si>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</si>
  <si>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</si>
  <si>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</si>
  <si>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</si>
  <si>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</si>
  <si>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</si>
  <si>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</si>
  <si>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</si>
  <si>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</si>
  <si>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</si>
  <si>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</si>
  <si>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</si>
  <si>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</si>
  <si>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</si>
  <si>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</si>
  <si>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</si>
  <si>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</si>
  <si>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</si>
  <si>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</si>
  <si>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</si>
  <si>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</si>
  <si>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</si>
  <si>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</si>
  <si>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</si>
  <si>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</si>
  <si>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</si>
  <si>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</si>
  <si>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</si>
  <si>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</si>
  <si>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</si>
  <si>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</si>
  <si>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</si>
  <si>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</si>
  <si>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</si>
  <si>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</si>
  <si>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</si>
  <si>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</si>
  <si>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</si>
  <si>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</si>
  <si>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</si>
  <si>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</si>
  <si>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</si>
  <si>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</si>
  <si>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</si>
  <si>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</si>
  <si>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</si>
  <si>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</si>
  <si>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</si>
  <si>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</si>
  <si>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</si>
  <si>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</si>
  <si>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</si>
  <si>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</si>
  <si>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</si>
  <si>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</si>
  <si>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</si>
  <si>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</si>
  <si>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</si>
  <si>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</si>
  <si>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</si>
  <si>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</si>
  <si>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</si>
  <si>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</si>
  <si>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</si>
  <si>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</si>
  <si>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</si>
  <si>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</si>
  <si>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</si>
  <si>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</si>
  <si>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</si>
  <si>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</si>
  <si>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</si>
  <si>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</si>
  <si>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</si>
  <si>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</si>
  <si>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</si>
  <si>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</si>
  <si>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</si>
  <si>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</si>
  <si>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</si>
  <si>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</si>
  <si>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</si>
  <si>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</si>
  <si>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</si>
  <si>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</si>
  <si>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</si>
  <si>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</si>
  <si>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</si>
  <si>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</si>
  <si>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</si>
  <si>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</si>
  <si>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</si>
  <si>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</si>
  <si>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</si>
  <si>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</si>
  <si>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</si>
  <si>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</si>
  <si>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</si>
  <si>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</si>
  <si>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</si>
  <si>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</si>
  <si>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</si>
  <si>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</si>
  <si>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</si>
  <si>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</si>
  <si>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</si>
  <si>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</si>
  <si>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</si>
  <si>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</si>
  <si>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</si>
  <si>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</si>
  <si>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</si>
  <si>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</si>
  <si>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</si>
  <si>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</si>
  <si>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</si>
  <si>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</si>
  <si>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</si>
  <si>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</si>
  <si>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</si>
  <si>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</si>
  <si>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</si>
  <si>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</si>
  <si>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</si>
  <si>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</si>
  <si>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</si>
  <si>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</si>
  <si>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</si>
  <si>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</si>
  <si>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</si>
  <si>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</si>
  <si>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</si>
  <si>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</si>
  <si>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</si>
  <si>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</si>
  <si>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</si>
  <si>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</si>
  <si>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</si>
  <si>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</si>
  <si>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</si>
  <si>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</si>
  <si>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</si>
  <si>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</si>
  <si>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</si>
  <si>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</si>
  <si>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</si>
  <si>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</si>
  <si>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</si>
  <si>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</si>
  <si>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</si>
  <si>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</si>
  <si>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</si>
  <si>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</si>
  <si>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</si>
  <si>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</si>
  <si>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</si>
  <si>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</si>
  <si>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</si>
  <si>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</si>
  <si>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</si>
  <si>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</si>
  <si>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</si>
  <si>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</si>
  <si>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</si>
  <si>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</si>
  <si>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</si>
  <si>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</si>
  <si>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</si>
  <si>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</si>
  <si>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</si>
  <si>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</si>
  <si>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</si>
  <si>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</si>
  <si>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</si>
  <si>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</si>
  <si>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</si>
  <si>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</si>
  <si>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</si>
  <si>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</si>
  <si>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</si>
  <si>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</si>
  <si>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</si>
  <si>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</si>
  <si>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</si>
  <si>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</si>
  <si>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</si>
  <si>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</si>
  <si>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</si>
  <si>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</si>
  <si>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</si>
  <si>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</si>
  <si>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</si>
  <si>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</si>
  <si>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</si>
  <si>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</si>
  <si>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</si>
  <si>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</si>
  <si>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</si>
  <si>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</si>
  <si>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</si>
  <si>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</si>
  <si>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</si>
  <si>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</si>
  <si>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</si>
  <si>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</si>
  <si>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</si>
  <si>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</si>
  <si>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</si>
  <si>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</si>
  <si>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</si>
  <si>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</si>
  <si>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</si>
  <si>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</si>
  <si>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</si>
  <si>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</si>
  <si>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</si>
  <si>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</si>
  <si>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</si>
  <si>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</si>
  <si>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</si>
  <si>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</si>
  <si>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</si>
  <si>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</si>
  <si>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</si>
  <si>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</si>
  <si>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</si>
  <si>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</si>
  <si>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</si>
  <si>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</si>
  <si>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</si>
  <si>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</si>
  <si>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</si>
  <si>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</si>
  <si>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</si>
  <si>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</si>
  <si>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</si>
  <si>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</si>
  <si>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</si>
  <si>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</si>
  <si>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</si>
  <si>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</si>
  <si>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</si>
  <si>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</si>
  <si>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</si>
  <si>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</si>
  <si>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</si>
  <si>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</si>
  <si>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</si>
  <si>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</si>
  <si>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</si>
  <si>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</si>
  <si>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</si>
  <si>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</si>
  <si>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</si>
  <si>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</si>
  <si>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</si>
  <si>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</si>
  <si>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</si>
  <si>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</si>
  <si>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</si>
  <si>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</si>
  <si>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</si>
  <si>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</si>
  <si>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</si>
  <si>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</si>
  <si>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</si>
  <si>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</si>
  <si>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</si>
  <si>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</si>
  <si>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</si>
  <si>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</si>
  <si>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</si>
  <si>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</si>
  <si>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</si>
  <si>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</si>
  <si>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</si>
  <si>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</si>
  <si>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</si>
  <si>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</si>
  <si>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</si>
  <si>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</si>
  <si>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</si>
  <si>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</si>
  <si>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</si>
  <si>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</si>
  <si>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</si>
  <si>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</si>
  <si>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</si>
  <si>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</si>
  <si>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</si>
  <si>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</si>
  <si>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</si>
  <si>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</si>
  <si>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</si>
  <si>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</si>
  <si>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</si>
  <si>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</si>
  <si>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</si>
  <si>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</si>
  <si>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</si>
  <si>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</si>
  <si>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</si>
  <si>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</si>
  <si>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</si>
  <si>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</si>
  <si>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</si>
  <si>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</si>
  <si>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</si>
  <si>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</si>
  <si>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</si>
  <si>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</si>
  <si>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</si>
  <si>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</si>
  <si>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</si>
  <si>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</si>
  <si>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</si>
  <si>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</si>
  <si>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</si>
  <si>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</si>
  <si>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</si>
  <si>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</si>
  <si>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</si>
  <si>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</si>
  <si>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</si>
  <si>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</si>
  <si>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</si>
  <si>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</si>
  <si>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</si>
  <si>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</si>
  <si>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</si>
  <si>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</si>
  <si>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</si>
  <si>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</si>
  <si>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</si>
  <si>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</si>
  <si>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</si>
  <si>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</si>
  <si>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</si>
  <si>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</si>
  <si>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</si>
  <si>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</si>
  <si>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</si>
  <si>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</si>
  <si>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</si>
  <si>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</si>
  <si>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</si>
  <si>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</si>
  <si>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</si>
  <si>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</si>
  <si>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</si>
  <si>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</si>
  <si>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</si>
  <si>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</si>
  <si>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</si>
  <si>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</si>
  <si>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</si>
  <si>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</si>
  <si>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</si>
  <si>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</si>
  <si>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</si>
  <si>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</si>
  <si>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</si>
  <si>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</si>
  <si>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</si>
  <si>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</si>
  <si>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</si>
  <si>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</si>
  <si>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</si>
  <si>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</si>
  <si>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</si>
  <si>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</si>
  <si>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</si>
  <si>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</si>
  <si>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</si>
  <si>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</si>
  <si>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</si>
  <si>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</si>
  <si>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</si>
  <si>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</si>
  <si>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</si>
  <si>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</si>
  <si>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</si>
  <si>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</si>
  <si>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</si>
  <si>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</si>
  <si>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</si>
  <si>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</si>
  <si>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</si>
  <si>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</si>
  <si>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</si>
  <si>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</si>
  <si>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</si>
  <si>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</si>
  <si>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</si>
  <si>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</si>
  <si>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</si>
  <si>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</si>
  <si>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</si>
  <si>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</si>
  <si>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</si>
  <si>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</si>
  <si>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</si>
  <si>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</si>
  <si>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</si>
  <si>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</si>
  <si>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</si>
  <si>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</si>
  <si>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</si>
  <si>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</si>
  <si>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</si>
  <si>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</si>
  <si>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</si>
  <si>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</si>
  <si>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</si>
  <si>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</si>
  <si>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</si>
  <si>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</si>
  <si>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</si>
  <si>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</si>
  <si>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</si>
  <si>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</si>
  <si>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</si>
  <si>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</si>
  <si>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</si>
  <si>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</si>
  <si>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</si>
  <si>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</si>
  <si>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</si>
  <si>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</si>
  <si>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</si>
  <si>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</si>
  <si>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</si>
  <si>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</si>
  <si>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</si>
  <si>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</si>
  <si>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</si>
  <si>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</si>
  <si>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</si>
  <si>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</si>
  <si>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</si>
  <si>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</si>
  <si>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</si>
  <si>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</si>
  <si>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</si>
  <si>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</si>
  <si>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</si>
  <si>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</si>
  <si>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</si>
  <si>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</si>
  <si>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</si>
  <si>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</si>
  <si>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</si>
  <si>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</si>
  <si>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</si>
  <si>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</si>
  <si>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</si>
  <si>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</si>
  <si>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</si>
  <si>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</si>
  <si>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</si>
  <si>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</si>
  <si>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</si>
  <si>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</si>
  <si>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</si>
  <si>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</si>
  <si>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</si>
  <si>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</si>
  <si>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</si>
  <si>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</si>
  <si>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</si>
  <si>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</si>
  <si>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</si>
  <si>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</si>
  <si>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</si>
  <si>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</si>
  <si>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</si>
  <si>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</si>
  <si>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</si>
  <si>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</si>
  <si>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</si>
  <si>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</si>
  <si>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</si>
  <si>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</si>
  <si>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</si>
  <si>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</si>
  <si>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</si>
  <si>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</si>
  <si>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</si>
  <si>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</si>
  <si>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</si>
  <si>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</si>
  <si>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</si>
  <si>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</si>
  <si>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</si>
  <si>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</si>
  <si>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</si>
  <si>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</si>
  <si>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</si>
  <si>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</si>
  <si>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</si>
  <si>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</si>
  <si>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</si>
  <si>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</si>
  <si>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</si>
  <si>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</si>
  <si>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</si>
  <si>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</si>
  <si>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</si>
  <si>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</si>
  <si>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</si>
  <si>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</si>
  <si>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</si>
  <si>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</si>
  <si>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</si>
  <si>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</si>
  <si>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</si>
  <si>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</si>
  <si>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</si>
  <si>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</si>
  <si>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</si>
  <si>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</si>
  <si>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</si>
  <si>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</si>
  <si>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</si>
  <si>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</si>
  <si>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</si>
  <si>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</si>
  <si>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</si>
  <si>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</si>
  <si>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</si>
  <si>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</si>
  <si>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</si>
  <si>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</si>
  <si>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</si>
  <si>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</si>
  <si>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</si>
  <si>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</si>
  <si>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</si>
  <si>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</si>
  <si>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</si>
  <si>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</si>
  <si>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</si>
  <si>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</si>
  <si>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</si>
  <si>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</si>
  <si>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</si>
  <si>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</si>
  <si>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</si>
  <si>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</si>
  <si>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</si>
  <si>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</si>
  <si>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</si>
  <si>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</si>
  <si>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</si>
  <si>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</si>
  <si>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</si>
  <si>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</si>
  <si>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</si>
  <si>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</si>
  <si>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</si>
  <si>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</si>
  <si>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</si>
  <si>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</si>
  <si>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</si>
  <si>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</si>
  <si>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</si>
  <si>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</si>
  <si>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</si>
  <si>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</si>
  <si>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</si>
  <si>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</si>
  <si>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</si>
  <si>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</si>
  <si>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</si>
  <si>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</si>
  <si>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</si>
  <si>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</si>
  <si>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</si>
  <si>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</si>
  <si>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</si>
  <si>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</si>
  <si>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</si>
  <si>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</si>
  <si>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</si>
  <si>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</si>
  <si>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</si>
  <si>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</si>
  <si>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</si>
  <si>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</si>
  <si>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</si>
  <si>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</si>
  <si>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</si>
  <si>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</si>
  <si>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</si>
  <si>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</si>
  <si>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</si>
  <si>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</si>
  <si>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</si>
  <si>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</si>
  <si>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</si>
  <si>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</si>
  <si>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</si>
  <si>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</si>
  <si>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</si>
  <si>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</si>
  <si>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</si>
  <si>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</si>
  <si>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</si>
  <si>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</si>
  <si>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</si>
  <si>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</si>
  <si>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</si>
  <si>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</si>
  <si>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</si>
  <si>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</si>
  <si>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</si>
  <si>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</si>
  <si>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</si>
  <si>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</si>
  <si>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</si>
  <si>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</si>
  <si>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</si>
  <si>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</si>
  <si>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</si>
  <si>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</si>
  <si>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</si>
  <si>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</si>
  <si>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</si>
  <si>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</si>
  <si>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</si>
  <si>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</si>
  <si>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</si>
  <si>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</si>
  <si>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</si>
  <si>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</si>
  <si>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</si>
  <si>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</si>
  <si>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</si>
  <si>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</si>
  <si>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</si>
  <si>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</si>
  <si>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</si>
  <si>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</si>
  <si>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</si>
  <si>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</si>
  <si>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</si>
  <si>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</si>
  <si>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</si>
  <si>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</si>
  <si>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</si>
  <si>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</si>
  <si>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</si>
  <si>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</si>
  <si>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</si>
  <si>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</si>
  <si>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</si>
  <si>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</si>
  <si>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</si>
  <si>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</si>
  <si>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</si>
  <si>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</si>
  <si>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</si>
  <si>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</si>
  <si>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</si>
  <si>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</si>
  <si>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</si>
  <si>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</si>
  <si>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</si>
  <si>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</si>
  <si>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</si>
  <si>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</si>
  <si>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</si>
  <si>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</si>
  <si>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</si>
  <si>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</si>
  <si>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</si>
  <si>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</si>
  <si>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</si>
  <si>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</si>
  <si>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</si>
  <si>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</si>
  <si>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</si>
  <si>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</si>
  <si>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</si>
  <si>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</si>
  <si>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</si>
  <si>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</si>
  <si>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</si>
  <si>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</si>
  <si>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</si>
  <si>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</si>
  <si>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</si>
  <si>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</si>
  <si>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</si>
  <si>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</si>
  <si>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</si>
  <si>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</si>
  <si>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</si>
  <si>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</si>
  <si>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</si>
  <si>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</si>
  <si>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</si>
  <si>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</si>
  <si>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</si>
  <si>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</si>
  <si>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</si>
  <si>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</si>
  <si>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</si>
  <si>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</si>
  <si>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</si>
  <si>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</si>
  <si>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</si>
  <si>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</si>
  <si>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</si>
  <si>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</si>
  <si>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</si>
  <si>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</si>
  <si>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</si>
  <si>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</si>
  <si>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</si>
  <si>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</si>
  <si>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</si>
  <si>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</si>
  <si>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</si>
  <si>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</si>
  <si>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</si>
  <si>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</si>
  <si>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</si>
  <si>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</si>
  <si>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</si>
  <si>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</si>
  <si>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</si>
  <si>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</si>
  <si>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</si>
  <si>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</si>
  <si>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</si>
  <si>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</si>
  <si>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</si>
  <si>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</si>
  <si>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</si>
  <si>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</si>
  <si>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</si>
  <si>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</si>
  <si>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</si>
  <si>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</si>
  <si>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</si>
  <si>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</si>
  <si>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</si>
  <si>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</si>
  <si>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</si>
  <si>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</si>
  <si>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</si>
  <si>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</si>
  <si>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</si>
  <si>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</si>
  <si>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</si>
  <si>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</si>
  <si>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</si>
  <si>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</si>
  <si>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</si>
  <si>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</si>
  <si>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</si>
  <si>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</si>
  <si>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</si>
  <si>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</si>
  <si>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</si>
  <si>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</si>
  <si>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</si>
  <si>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</si>
  <si>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</si>
  <si>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</si>
  <si>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</si>
  <si>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</si>
  <si>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</si>
  <si>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</si>
  <si>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</si>
  <si>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</si>
  <si>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</si>
  <si>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</si>
  <si>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</si>
  <si>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</si>
  <si>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</si>
  <si>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</si>
  <si>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</si>
  <si>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</si>
  <si>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</si>
  <si>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</si>
  <si>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</si>
  <si>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</si>
  <si>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</si>
  <si>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</si>
  <si>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</si>
  <si>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</si>
  <si>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</si>
  <si>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</si>
  <si>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</si>
  <si>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</si>
  <si>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</si>
  <si>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</si>
  <si>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</si>
  <si>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</si>
  <si>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</si>
  <si>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</si>
  <si>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</si>
  <si>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</si>
  <si>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</si>
  <si>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</si>
  <si>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</si>
  <si>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</si>
  <si>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</si>
  <si>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</si>
  <si>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</si>
  <si>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</si>
  <si>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</si>
  <si>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</si>
  <si>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</si>
  <si>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</si>
  <si>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</si>
  <si>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</si>
  <si>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</si>
  <si>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</si>
  <si>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</si>
  <si>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</si>
  <si>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</si>
  <si>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</si>
  <si>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</si>
  <si>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</si>
  <si>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</si>
  <si>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</si>
  <si>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</si>
  <si>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</si>
  <si>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</si>
  <si>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</si>
  <si>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</si>
  <si>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</si>
  <si>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</si>
  <si>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</si>
  <si>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</si>
  <si>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</si>
  <si>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</si>
  <si>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</si>
  <si>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</si>
  <si>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</si>
  <si>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</si>
  <si>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</si>
  <si>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</si>
  <si>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</si>
  <si>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</si>
  <si>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</si>
  <si>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</si>
  <si>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</si>
  <si>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</si>
  <si>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</si>
  <si>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</si>
  <si>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</si>
  <si>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</si>
  <si>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</si>
  <si>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</si>
  <si>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</si>
  <si>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</si>
  <si>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</si>
  <si>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</si>
  <si>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</si>
  <si>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</si>
  <si>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</si>
  <si>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</si>
  <si>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</si>
  <si>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</si>
  <si>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</si>
  <si>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</si>
  <si>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</si>
  <si>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</si>
  <si>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</si>
  <si>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</si>
  <si>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</si>
  <si>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</si>
  <si>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</si>
  <si>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</si>
  <si>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</si>
  <si>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</si>
  <si>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</si>
  <si>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</si>
  <si>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</si>
  <si>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</si>
  <si>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</si>
  <si>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</si>
  <si>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</si>
  <si>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</si>
  <si>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</si>
  <si>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</si>
  <si>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</si>
  <si>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</si>
  <si>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</si>
  <si>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</si>
  <si>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</si>
  <si>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</si>
  <si>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</si>
  <si>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</si>
  <si>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</si>
  <si>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</si>
  <si>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</si>
  <si>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</si>
  <si>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</si>
  <si>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</si>
  <si>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</si>
  <si>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</si>
  <si>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</si>
  <si>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</si>
  <si>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</si>
  <si>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</si>
  <si>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</si>
  <si>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</si>
  <si>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</si>
  <si>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</si>
  <si>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</si>
  <si>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</si>
  <si>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</si>
  <si>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</si>
  <si>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</si>
  <si>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</si>
  <si>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</si>
  <si>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</si>
  <si>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</si>
  <si>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</si>
  <si>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</si>
  <si>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</si>
  <si>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</si>
  <si>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</si>
  <si>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</si>
  <si>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</si>
  <si>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</si>
  <si>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</si>
  <si>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</si>
  <si>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</si>
  <si>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</si>
  <si>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</si>
  <si>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</si>
  <si>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</si>
  <si>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</si>
  <si>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</si>
  <si>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</si>
  <si>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</si>
  <si>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</si>
  <si>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</si>
  <si>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</si>
  <si>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</si>
  <si>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</si>
  <si>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</si>
  <si>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</si>
  <si>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</si>
  <si>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</si>
  <si>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</si>
  <si>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</si>
  <si>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</si>
  <si>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</si>
  <si>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</si>
  <si>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</si>
  <si>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</si>
  <si>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</si>
  <si>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</si>
  <si>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</si>
  <si>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</si>
  <si>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</si>
  <si>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</si>
  <si>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</si>
  <si>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</si>
  <si>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</si>
  <si>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</si>
  <si>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</si>
  <si>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</si>
  <si>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</si>
  <si>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</si>
  <si>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</si>
  <si>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</si>
  <si>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</si>
  <si>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</si>
  <si>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</si>
  <si>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</si>
  <si>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</si>
  <si>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</si>
  <si>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</si>
  <si>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</si>
  <si>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</si>
  <si>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</si>
  <si>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</si>
  <si>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</si>
  <si>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</si>
  <si>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</si>
  <si>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</si>
  <si>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</si>
  <si>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</si>
  <si>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</si>
  <si>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</si>
  <si>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</si>
  <si>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</si>
  <si>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</si>
  <si>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</si>
  <si>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</si>
  <si>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</si>
  <si>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</si>
  <si>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</si>
  <si>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</si>
  <si>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</si>
  <si>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</si>
  <si>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</si>
  <si>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</si>
  <si>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</si>
  <si>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</si>
  <si>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</si>
  <si>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</si>
  <si>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</si>
  <si>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</si>
  <si>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</si>
  <si>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</si>
  <si>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</si>
  <si>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</si>
  <si>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</si>
  <si>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</si>
  <si>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</si>
  <si>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</si>
  <si>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</si>
  <si>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</si>
  <si>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</si>
  <si>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</si>
  <si>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</si>
  <si>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</si>
  <si>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</si>
  <si>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</si>
  <si>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</si>
  <si>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</si>
  <si>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</si>
  <si>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</si>
  <si>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</si>
  <si>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</si>
  <si>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</si>
  <si>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</si>
  <si>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</si>
  <si>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</si>
  <si>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</si>
  <si>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</si>
  <si>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</si>
  <si>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</si>
  <si>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</si>
  <si>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</si>
  <si>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</si>
  <si>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</si>
  <si>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</si>
  <si>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</si>
  <si>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</si>
  <si>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</si>
  <si>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</si>
  <si>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</si>
  <si>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</si>
  <si>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</si>
  <si>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</si>
  <si>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</si>
  <si>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</si>
  <si>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</si>
  <si>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</si>
  <si>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</si>
  <si>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</si>
  <si>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</si>
  <si>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</si>
  <si>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</si>
  <si>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</si>
  <si>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</si>
  <si>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</si>
  <si>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</si>
  <si>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</si>
  <si>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</si>
  <si>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</si>
  <si>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</si>
  <si>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</si>
  <si>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</si>
  <si>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</si>
  <si>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</si>
  <si>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</si>
  <si>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</si>
  <si>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</si>
  <si>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</si>
  <si>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</si>
  <si>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</si>
  <si>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</si>
  <si>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</si>
  <si>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</si>
  <si>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</si>
  <si>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</si>
  <si>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</si>
  <si>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</si>
  <si>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</si>
  <si>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</si>
  <si>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</si>
  <si>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</si>
  <si>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</si>
  <si>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</si>
  <si>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</si>
  <si>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</si>
  <si>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</si>
  <si>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</si>
  <si>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</si>
  <si>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</si>
  <si>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</si>
  <si>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</si>
  <si>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</si>
  <si>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</si>
  <si>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</si>
  <si>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</si>
  <si>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</si>
  <si>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</si>
  <si>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</si>
  <si>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</si>
  <si>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</si>
  <si>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</si>
  <si>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</si>
  <si>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</si>
  <si>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</si>
  <si>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</si>
  <si>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</si>
  <si>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</si>
  <si>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</si>
  <si>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</si>
  <si>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</si>
  <si>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</si>
  <si>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</si>
  <si>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</si>
  <si>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</si>
  <si>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</si>
  <si>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</si>
  <si>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</si>
  <si>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</si>
  <si>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</si>
  <si>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</si>
  <si>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</si>
  <si>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</si>
  <si>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</si>
  <si>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</si>
  <si>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</si>
  <si>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</si>
  <si>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</si>
  <si>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</si>
  <si>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</si>
  <si>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</si>
  <si>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</si>
  <si>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</si>
  <si>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</si>
  <si>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</si>
  <si>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</si>
  <si>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</si>
  <si>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</si>
  <si>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</si>
  <si>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</si>
  <si>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</si>
  <si>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</si>
  <si>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</si>
  <si>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</si>
  <si>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</si>
  <si>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</si>
  <si>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</si>
  <si>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</si>
  <si>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</si>
  <si>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</si>
  <si>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</si>
  <si>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</si>
  <si>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</si>
  <si>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</si>
  <si>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</si>
  <si>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</si>
  <si>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</si>
  <si>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</si>
  <si>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</si>
  <si>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</si>
  <si>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</si>
  <si>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</si>
  <si>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</si>
  <si>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</si>
  <si>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</si>
  <si>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</si>
  <si>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</si>
  <si>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</si>
  <si>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</si>
  <si>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</si>
  <si>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</si>
  <si>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</si>
  <si>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</si>
  <si>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</si>
  <si>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</si>
  <si>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</si>
  <si>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</si>
  <si>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</si>
  <si>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</si>
  <si>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</si>
  <si>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</si>
  <si>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</si>
  <si>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</si>
  <si>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</si>
  <si>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</si>
  <si>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</si>
  <si>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</si>
  <si>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</si>
  <si>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</si>
  <si>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</si>
  <si>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</si>
  <si>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</si>
  <si>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</si>
  <si>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</si>
  <si>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</si>
  <si>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</si>
  <si>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</si>
  <si>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</si>
  <si>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</si>
  <si>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</si>
  <si>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</si>
  <si>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</si>
  <si>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</si>
  <si>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</si>
  <si>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</si>
  <si>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</si>
  <si>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</si>
  <si>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</si>
  <si>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</si>
  <si>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</si>
  <si>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</si>
  <si>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</si>
  <si>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</si>
  <si>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</si>
  <si>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</si>
  <si>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</si>
  <si>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</si>
  <si>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</si>
  <si>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</si>
  <si>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</si>
  <si>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</si>
  <si>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</si>
  <si>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</si>
  <si>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</si>
  <si>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</si>
  <si>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</si>
  <si>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</si>
  <si>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</si>
  <si>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</si>
  <si>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</si>
  <si>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</si>
  <si>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</si>
  <si>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</si>
  <si>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</si>
  <si>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</si>
  <si>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</si>
  <si>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</si>
  <si>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</si>
  <si>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</si>
  <si>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</si>
  <si>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</si>
  <si>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</si>
  <si>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</si>
  <si>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</si>
  <si>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</si>
  <si>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</si>
  <si>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</si>
  <si>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</si>
  <si>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</si>
  <si>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</si>
  <si>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</si>
  <si>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</si>
  <si>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</si>
  <si>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</si>
  <si>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</si>
  <si>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</si>
  <si>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</si>
  <si>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</si>
  <si>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</si>
  <si>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</si>
  <si>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</si>
  <si>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</si>
  <si>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</si>
  <si>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</si>
  <si>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</si>
  <si>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</si>
  <si>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</si>
  <si>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</si>
  <si>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</si>
  <si>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</si>
  <si>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</si>
  <si>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</si>
  <si>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</si>
  <si>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</si>
  <si>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</si>
  <si>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</si>
  <si>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</si>
  <si>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</si>
  <si>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</si>
  <si>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</si>
  <si>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</si>
  <si>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</si>
  <si>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</si>
  <si>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</si>
  <si>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</si>
  <si>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</si>
  <si>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</si>
  <si>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</si>
  <si>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</si>
  <si>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</si>
  <si>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</si>
  <si>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</si>
  <si>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</si>
  <si>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</si>
  <si>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</si>
  <si>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</si>
  <si>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</si>
  <si>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</si>
  <si>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</si>
  <si>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</si>
  <si>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</si>
  <si>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</si>
  <si>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</si>
  <si>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</si>
  <si>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</si>
  <si>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</si>
  <si>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</si>
  <si>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</si>
  <si>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</si>
  <si>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</si>
  <si>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</si>
  <si>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</si>
  <si>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</si>
  <si>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</si>
  <si>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</si>
  <si>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</si>
  <si>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</si>
  <si>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</si>
  <si>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</si>
  <si>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</si>
  <si>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</si>
  <si>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</si>
  <si>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</si>
  <si>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</si>
  <si>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</si>
  <si>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</si>
  <si>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</si>
  <si>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</si>
  <si>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</si>
  <si>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</si>
  <si>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</si>
  <si>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</si>
  <si>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</si>
  <si>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</si>
  <si>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</si>
  <si>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</si>
  <si>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</si>
  <si>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</si>
  <si>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</si>
  <si>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</si>
  <si>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</si>
  <si>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</si>
  <si>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</si>
  <si>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</si>
  <si>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</si>
  <si>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</si>
  <si>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</si>
  <si>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</si>
  <si>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</si>
  <si>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</si>
  <si>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</si>
  <si>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</si>
  <si>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</si>
  <si>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</si>
  <si>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</si>
  <si>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</si>
  <si>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</si>
  <si>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</si>
  <si>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</si>
  <si>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</si>
  <si>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</si>
  <si>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</si>
  <si>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</si>
  <si>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</si>
  <si>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</si>
  <si>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</si>
  <si>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</si>
  <si>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</si>
  <si>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</si>
  <si>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</si>
  <si>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</si>
  <si>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</si>
  <si>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</si>
  <si>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</si>
  <si>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</si>
  <si>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</si>
  <si>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</si>
  <si>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</si>
  <si>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</si>
  <si>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</si>
  <si>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</si>
  <si>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</si>
  <si>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</si>
  <si>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</si>
  <si>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</si>
  <si>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</si>
  <si>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</si>
  <si>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</si>
  <si>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</si>
  <si>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</si>
  <si>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</si>
  <si>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</si>
  <si>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</si>
  <si>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</si>
  <si>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</si>
  <si>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</si>
  <si>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</si>
  <si>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</si>
  <si>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</si>
  <si>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</si>
  <si>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</si>
  <si>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</si>
  <si>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</si>
  <si>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</si>
  <si>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</si>
  <si>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</si>
  <si>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</si>
  <si>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</si>
  <si>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</si>
  <si>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</si>
  <si>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</si>
  <si>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</si>
  <si>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</si>
  <si>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</si>
  <si>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</si>
  <si>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</si>
  <si>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</si>
  <si>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</si>
  <si>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</si>
  <si>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</si>
  <si>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</si>
  <si>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</si>
  <si>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</si>
  <si>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</si>
  <si>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</si>
  <si>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</si>
  <si>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</si>
  <si>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</si>
  <si>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</si>
  <si>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</si>
  <si>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</si>
  <si>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</si>
  <si>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</si>
  <si>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</si>
  <si>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</si>
  <si>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</si>
  <si>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</si>
  <si>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</si>
  <si>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</si>
  <si>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</si>
  <si>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</si>
  <si>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</si>
  <si>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</si>
  <si>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</si>
  <si>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</si>
  <si>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</si>
  <si>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</si>
  <si>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</si>
  <si>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</si>
  <si>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</si>
  <si>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</si>
  <si>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</si>
  <si>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</si>
  <si>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</si>
  <si>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</si>
  <si>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</si>
  <si>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</si>
  <si>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</si>
  <si>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</si>
  <si>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</si>
  <si>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</si>
  <si>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</si>
  <si>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</si>
  <si>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</si>
  <si>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</si>
  <si>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</si>
  <si>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</si>
  <si>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</si>
  <si>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</si>
  <si>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</si>
  <si>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</si>
  <si>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</si>
  <si>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</si>
  <si>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</si>
  <si>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</si>
  <si>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</si>
  <si>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</si>
  <si>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</si>
  <si>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</si>
  <si>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</si>
  <si>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</si>
  <si>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</si>
  <si>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</si>
  <si>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</si>
  <si>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</si>
  <si>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</si>
  <si>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</si>
  <si>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</si>
  <si>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</si>
  <si>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</si>
  <si>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</si>
  <si>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</si>
  <si>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</si>
  <si>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</si>
  <si>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</si>
  <si>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</si>
  <si>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</si>
  <si>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</si>
  <si>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</si>
  <si>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</si>
  <si>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</si>
  <si>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</si>
  <si>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</si>
  <si>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</si>
  <si>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</si>
  <si>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</si>
  <si>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</si>
  <si>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</si>
  <si>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</si>
  <si>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</si>
  <si>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</si>
  <si>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</si>
  <si>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</si>
  <si>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</si>
  <si>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</si>
  <si>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</si>
  <si>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</si>
  <si>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</si>
  <si>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</si>
  <si>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</si>
  <si>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</si>
  <si>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</si>
  <si>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</si>
  <si>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</si>
  <si>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</si>
  <si>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</si>
  <si>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</si>
  <si>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</si>
  <si>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</si>
  <si>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</si>
  <si>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</si>
  <si>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</si>
  <si>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</si>
  <si>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</si>
  <si>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</si>
  <si>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</si>
  <si>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</si>
  <si>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</si>
  <si>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</si>
  <si>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</si>
  <si>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</si>
  <si>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</si>
  <si>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</si>
  <si>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</si>
  <si>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</si>
  <si>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</si>
  <si>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</si>
  <si>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</si>
  <si>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</si>
  <si>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</si>
  <si>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</si>
  <si>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</si>
  <si>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</si>
  <si>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</si>
  <si>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</si>
  <si>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</si>
  <si>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</si>
  <si>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</si>
  <si>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</si>
  <si>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</si>
  <si>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</si>
  <si>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</si>
  <si>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</si>
  <si>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</si>
  <si>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</si>
  <si>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</si>
  <si>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</si>
  <si>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</si>
  <si>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</si>
  <si>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</si>
  <si>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</si>
  <si>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</si>
  <si>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</si>
  <si>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</si>
  <si>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</si>
  <si>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</si>
  <si>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</si>
  <si>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</si>
  <si>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</si>
  <si>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</si>
  <si>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</si>
  <si>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</si>
  <si>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</si>
  <si>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</si>
  <si>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</si>
  <si>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</si>
  <si>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</si>
  <si>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</si>
  <si>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</si>
  <si>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</si>
  <si>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</si>
  <si>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</si>
  <si>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</si>
  <si>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</si>
  <si>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</si>
  <si>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</si>
  <si>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</si>
  <si>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</si>
  <si>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</si>
  <si>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</si>
  <si>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</si>
  <si>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</si>
  <si>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</si>
  <si>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</si>
  <si>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</si>
  <si>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</si>
  <si>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</si>
  <si>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</si>
  <si>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</si>
  <si>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</si>
  <si>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</si>
  <si>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</si>
  <si>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</si>
  <si>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</si>
  <si>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</si>
  <si>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</si>
  <si>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</si>
  <si>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</si>
  <si>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</si>
  <si>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</si>
  <si>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</si>
  <si>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</si>
  <si>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</si>
  <si>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</si>
  <si>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</si>
  <si>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</si>
  <si>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</si>
  <si>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</si>
  <si>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</si>
  <si>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</si>
  <si>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</si>
  <si>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</si>
  <si>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</si>
  <si>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</si>
  <si>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</si>
  <si>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</si>
  <si>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</si>
  <si>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</si>
  <si>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</si>
  <si>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</si>
  <si>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</si>
  <si>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</si>
  <si>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</si>
  <si>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</si>
  <si>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</si>
  <si>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</si>
  <si>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</si>
  <si>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</si>
  <si>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</si>
  <si>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</si>
  <si>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</si>
  <si>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</si>
  <si>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</si>
  <si>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</si>
  <si>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</si>
  <si>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</si>
  <si>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</si>
  <si>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</si>
  <si>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</si>
  <si>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</si>
  <si>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</si>
  <si>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</si>
  <si>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</si>
  <si>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</si>
  <si>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</si>
  <si>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</si>
  <si>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</si>
  <si>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</si>
  <si>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</si>
  <si>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</si>
  <si>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</si>
  <si>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</si>
  <si>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</si>
  <si>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</si>
  <si>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</si>
  <si>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</si>
  <si>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</si>
  <si>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</si>
  <si>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</si>
  <si>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</si>
  <si>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</si>
  <si>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</si>
  <si>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</si>
  <si>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</si>
  <si>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</si>
  <si>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</si>
  <si>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</si>
  <si>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</si>
  <si>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</si>
  <si>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</si>
  <si>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</si>
  <si>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</si>
  <si>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</si>
  <si>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</si>
  <si>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</si>
  <si>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</si>
  <si>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</si>
  <si>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</si>
  <si>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</si>
  <si>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</si>
  <si>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</si>
  <si>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</si>
  <si>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</si>
  <si>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</si>
  <si>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</si>
  <si>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</si>
  <si>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</si>
  <si>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</si>
  <si>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</si>
  <si>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</si>
  <si>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</si>
  <si>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</si>
  <si>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</si>
  <si>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</si>
  <si>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</si>
  <si>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</si>
  <si>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</si>
  <si>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</si>
  <si>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</si>
  <si>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</si>
  <si>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</si>
  <si>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</si>
  <si>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</si>
  <si>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</si>
  <si>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</si>
  <si>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</si>
  <si>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</si>
  <si>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</si>
  <si>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</si>
  <si>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</si>
  <si>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</si>
  <si>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</si>
  <si>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</si>
  <si>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</si>
  <si>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</si>
  <si>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</si>
  <si>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</si>
  <si>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</si>
  <si>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</si>
  <si>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</si>
  <si>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</si>
  <si>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</si>
  <si>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</si>
  <si>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</si>
  <si>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</si>
  <si>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</si>
  <si>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</si>
  <si>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</si>
  <si>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</si>
  <si>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</si>
  <si>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</si>
  <si>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</si>
  <si>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</si>
  <si>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</si>
  <si>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</si>
  <si>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</si>
  <si>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</si>
  <si>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</si>
  <si>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</si>
  <si>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</si>
  <si>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</si>
  <si>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</si>
  <si>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</si>
  <si>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</si>
  <si>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</si>
  <si>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</si>
  <si>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</si>
  <si>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</si>
  <si>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</si>
  <si>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</si>
  <si>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</si>
  <si>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</si>
  <si>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</si>
  <si>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</si>
  <si>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</si>
  <si>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</si>
  <si>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</si>
  <si>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</si>
  <si>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</si>
  <si>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</si>
  <si>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</si>
  <si>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</si>
  <si>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</si>
  <si>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</si>
  <si>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</si>
  <si>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</si>
  <si>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</si>
  <si>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</si>
  <si>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</si>
  <si>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</si>
  <si>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</si>
  <si>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</si>
  <si>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</si>
  <si>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</si>
  <si>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</si>
  <si>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</si>
  <si>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</si>
  <si>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</si>
  <si>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</si>
  <si>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</si>
  <si>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</si>
  <si>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</si>
  <si>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</si>
  <si>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</si>
  <si>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</si>
  <si>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</si>
  <si>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</si>
  <si>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</si>
  <si>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</si>
  <si>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</si>
  <si>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</si>
  <si>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</si>
  <si>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</si>
  <si>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</si>
  <si>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</si>
  <si>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</si>
  <si>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</si>
  <si>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</si>
  <si>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</si>
  <si>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</si>
  <si>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</si>
  <si>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</si>
  <si>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</si>
  <si>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</si>
  <si>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</si>
  <si>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</si>
  <si>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</si>
  <si>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</si>
  <si>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</si>
  <si>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</si>
  <si>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</si>
  <si>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</si>
  <si>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</si>
  <si>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</si>
  <si>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</si>
  <si>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</si>
  <si>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</si>
  <si>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</si>
  <si>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</si>
  <si>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</si>
  <si>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</si>
  <si>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</si>
  <si>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</si>
  <si>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</si>
  <si>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</si>
  <si>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</si>
  <si>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</si>
  <si>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</si>
  <si>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</si>
  <si>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</si>
  <si>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</si>
  <si>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</si>
  <si>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</si>
  <si>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</si>
  <si>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</si>
  <si>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</si>
  <si>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</si>
  <si>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</si>
  <si>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</si>
  <si>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</si>
  <si>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</si>
  <si>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</si>
  <si>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</si>
  <si>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</si>
  <si>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</si>
  <si>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</si>
  <si>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</si>
  <si>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</si>
  <si>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</si>
  <si>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</si>
  <si>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</si>
  <si>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</si>
  <si>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</si>
  <si>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</si>
  <si>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</si>
  <si>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</si>
  <si>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</si>
  <si>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</si>
  <si>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</si>
  <si>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</si>
  <si>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</si>
  <si>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</si>
  <si>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</si>
  <si>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</si>
  <si>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</si>
  <si>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</si>
  <si>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</si>
  <si>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</si>
  <si>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</si>
  <si>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</si>
  <si>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</si>
  <si>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</si>
  <si>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</si>
  <si>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</si>
  <si>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</si>
  <si>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</si>
  <si>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</si>
  <si>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</si>
  <si>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</si>
  <si>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</si>
  <si>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</si>
  <si>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</si>
  <si>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</si>
  <si>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</si>
  <si>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</si>
  <si>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</si>
  <si>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</si>
  <si>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</si>
  <si>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</si>
  <si>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</si>
  <si>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</si>
  <si>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</si>
  <si>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</si>
  <si>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</si>
  <si>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</si>
  <si>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</si>
  <si>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</si>
  <si>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</si>
  <si>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</si>
  <si>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</si>
  <si>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</si>
  <si>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</si>
  <si>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</si>
  <si>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</si>
  <si>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</si>
  <si>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</si>
  <si>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</si>
  <si>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</si>
  <si>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</si>
  <si>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</si>
  <si>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</si>
  <si>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</si>
  <si>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</si>
  <si>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</si>
  <si>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</si>
  <si>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</si>
  <si>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</si>
  <si>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</si>
  <si>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</si>
  <si>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</si>
  <si>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</si>
  <si>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</si>
  <si>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</si>
  <si>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</si>
  <si>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</si>
  <si>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</si>
  <si>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</si>
  <si>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</si>
  <si>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</si>
  <si>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</si>
  <si>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</si>
  <si>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</si>
  <si>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</si>
  <si>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</si>
  <si>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</si>
  <si>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</si>
  <si>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</si>
  <si>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</si>
  <si>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</si>
  <si>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</si>
  <si>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</si>
  <si>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</si>
  <si>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</si>
  <si>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</si>
  <si>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</si>
  <si>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</si>
  <si>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</si>
  <si>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</si>
  <si>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</si>
  <si>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</si>
  <si>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</si>
  <si>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</si>
  <si>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</si>
  <si>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</si>
  <si>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</si>
  <si>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</si>
  <si>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</si>
  <si>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</si>
  <si>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</si>
  <si>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</si>
  <si>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</si>
  <si>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</si>
  <si>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</si>
  <si>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</si>
  <si>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</si>
  <si>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</si>
  <si>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</si>
  <si>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</si>
  <si>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</si>
  <si>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</si>
  <si>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</si>
  <si>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</si>
  <si>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</si>
  <si>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</si>
  <si>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</si>
  <si>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</si>
  <si>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</si>
  <si>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</si>
  <si>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</si>
  <si>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</si>
  <si>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</si>
  <si>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</si>
  <si>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</si>
  <si>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</si>
  <si>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</si>
  <si>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</si>
  <si>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</si>
  <si>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</si>
  <si>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</si>
  <si>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</si>
  <si>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</si>
  <si>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</si>
  <si>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</si>
  <si>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</si>
  <si>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</si>
  <si>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</si>
  <si>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</si>
  <si>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</si>
  <si>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</si>
  <si>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</si>
  <si>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</si>
  <si>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</si>
  <si>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</si>
  <si>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</si>
  <si>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</si>
  <si>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</si>
  <si>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</si>
  <si>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</si>
  <si>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</si>
  <si>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</si>
  <si>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</si>
  <si>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</si>
  <si>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</si>
  <si>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</si>
  <si>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</si>
  <si>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</si>
  <si>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</si>
  <si>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</si>
  <si>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</si>
  <si>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</si>
  <si>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</si>
  <si>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</si>
  <si>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</si>
  <si>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</si>
  <si>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</si>
  <si>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</si>
  <si>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</si>
  <si>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</si>
  <si>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</si>
  <si>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</si>
  <si>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</si>
  <si>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</si>
  <si>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</si>
  <si>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</si>
  <si>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</si>
  <si>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</si>
  <si>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</si>
  <si>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</si>
  <si>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</si>
  <si>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</si>
  <si>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</si>
  <si>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</si>
  <si>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</si>
  <si>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</si>
  <si>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</si>
  <si>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</si>
  <si>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</si>
  <si>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</si>
  <si>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</si>
  <si>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</si>
  <si>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</si>
  <si>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</si>
  <si>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</si>
  <si>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</si>
  <si>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</si>
  <si>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</si>
  <si>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</si>
  <si>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</si>
  <si>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</si>
  <si>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</si>
  <si>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</si>
  <si>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</si>
  <si>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</si>
  <si>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</si>
  <si>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</si>
  <si>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</si>
  <si>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</si>
  <si>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</si>
  <si>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</si>
  <si>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</si>
  <si>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</si>
  <si>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</si>
  <si>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</si>
  <si>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</si>
  <si>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</si>
  <si>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</si>
  <si>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</si>
  <si>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</si>
  <si>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</si>
  <si>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</si>
  <si>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</si>
  <si>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</si>
  <si>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</si>
  <si>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</si>
  <si>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</si>
  <si>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</si>
  <si>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</si>
  <si>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</si>
  <si>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</si>
  <si>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</si>
  <si>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</si>
  <si>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</si>
  <si>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</si>
  <si>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</si>
  <si>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</si>
  <si>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</si>
  <si>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</si>
  <si>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</si>
  <si>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</si>
  <si>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</si>
  <si>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</si>
  <si>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</si>
  <si>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</si>
  <si>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</si>
  <si>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</si>
  <si>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</si>
  <si>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</si>
  <si>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</si>
  <si>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</si>
  <si>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</si>
  <si>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</si>
  <si>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</si>
  <si>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</si>
  <si>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</si>
  <si>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</si>
  <si>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</si>
  <si>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</si>
  <si>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</si>
  <si>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</si>
  <si>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</si>
  <si>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</si>
  <si>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</si>
  <si>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</si>
  <si>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</si>
  <si>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</si>
  <si>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</si>
  <si>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</si>
  <si>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</si>
  <si>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</si>
  <si>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</si>
  <si>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</si>
  <si>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</si>
  <si>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</si>
  <si>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</si>
  <si>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</si>
  <si>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</si>
  <si>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</si>
  <si>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</si>
  <si>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</si>
  <si>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</si>
  <si>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</si>
  <si>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</si>
  <si>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</si>
  <si>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</si>
  <si>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</si>
  <si>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</si>
  <si>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</si>
  <si>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</si>
  <si>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</si>
  <si>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</si>
  <si>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</si>
  <si>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</si>
  <si>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</si>
  <si>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</si>
  <si>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</si>
  <si>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</si>
  <si>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</si>
  <si>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</si>
  <si>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</si>
  <si>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</si>
  <si>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</si>
  <si>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</si>
  <si>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</si>
  <si>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</si>
  <si>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</si>
  <si>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</si>
  <si>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</si>
  <si>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</si>
  <si>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</si>
  <si>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</si>
  <si>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</si>
  <si>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</si>
  <si>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</si>
  <si>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</si>
  <si>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</si>
  <si>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</si>
  <si>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</si>
  <si>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</si>
  <si>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</si>
  <si>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</si>
  <si>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</si>
  <si>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</si>
  <si>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</si>
  <si>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</si>
  <si>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</si>
  <si>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</si>
  <si>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</si>
  <si>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</si>
  <si>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</si>
  <si>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</si>
  <si>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</si>
  <si>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</si>
  <si>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</si>
  <si>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</si>
  <si>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</si>
  <si>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</si>
  <si>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</si>
  <si>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</si>
  <si>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</si>
  <si>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</si>
  <si>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</si>
  <si>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</si>
  <si>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</si>
  <si>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</si>
  <si>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</si>
  <si>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</si>
  <si>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</si>
  <si>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</si>
  <si>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</si>
  <si>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</si>
  <si>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</si>
  <si>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</si>
  <si>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</si>
  <si>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</si>
  <si>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</si>
  <si>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</si>
  <si>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</si>
  <si>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</si>
  <si>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</si>
  <si>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</si>
  <si>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</si>
  <si>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</si>
  <si>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</si>
  <si>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</si>
  <si>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</si>
  <si>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</si>
  <si>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</si>
  <si>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</si>
  <si>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</si>
  <si>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</si>
  <si>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</si>
  <si>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</si>
  <si>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</si>
  <si>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</si>
  <si>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</si>
  <si>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</si>
  <si>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</si>
  <si>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</si>
  <si>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</si>
  <si>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</si>
  <si>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</si>
  <si>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</si>
  <si>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</si>
  <si>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</si>
  <si>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</si>
  <si>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</si>
  <si>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</si>
  <si>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</si>
  <si>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</si>
  <si>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</si>
  <si>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</si>
  <si>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</si>
  <si>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</si>
  <si>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</si>
  <si>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</si>
  <si>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</si>
  <si>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</si>
  <si>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</si>
  <si>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</si>
  <si>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</si>
  <si>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</si>
  <si>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</si>
  <si>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</si>
  <si>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</si>
  <si>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</si>
  <si>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</si>
  <si>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</si>
  <si>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</si>
  <si>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</si>
  <si>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</si>
  <si>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</si>
  <si>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</si>
  <si>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</si>
  <si>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</si>
  <si>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</si>
  <si>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</si>
  <si>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</si>
  <si>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</si>
  <si>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</si>
  <si>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</si>
  <si>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</si>
  <si>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</si>
  <si>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</si>
  <si>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</si>
  <si>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</si>
  <si>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</si>
  <si>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</si>
  <si>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</si>
  <si>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</si>
  <si>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</si>
  <si>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</si>
  <si>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</si>
  <si>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</si>
  <si>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</si>
  <si>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</si>
  <si>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</si>
  <si>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</si>
  <si>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</si>
  <si>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</si>
  <si>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</si>
  <si>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</si>
  <si>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</si>
  <si>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</si>
  <si>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</si>
  <si>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</si>
  <si>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</si>
  <si>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</si>
  <si>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</si>
  <si>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</si>
  <si>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</si>
  <si>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</si>
  <si>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</si>
  <si>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</si>
  <si>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</si>
  <si>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</si>
  <si>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</si>
  <si>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</si>
  <si>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</si>
  <si>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</si>
  <si>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</si>
  <si>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</si>
  <si>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</si>
  <si>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</si>
  <si>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</si>
  <si>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</si>
  <si>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</si>
  <si>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</si>
  <si>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</si>
  <si>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</si>
  <si>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</si>
  <si>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</si>
  <si>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</si>
  <si>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</si>
  <si>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</si>
  <si>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</si>
  <si>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</si>
  <si>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</si>
  <si>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</si>
  <si>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</si>
  <si>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</si>
  <si>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</si>
  <si>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</si>
  <si>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</si>
  <si>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</si>
  <si>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</si>
  <si>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</si>
  <si>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</si>
  <si>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</si>
  <si>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</si>
  <si>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</si>
  <si>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</si>
  <si>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</si>
  <si>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</si>
  <si>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</si>
  <si>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</si>
  <si>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</si>
  <si>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</si>
  <si>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</si>
  <si>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</si>
  <si>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</si>
  <si>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</si>
  <si>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</si>
  <si>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</si>
  <si>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</si>
  <si>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</si>
  <si>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</si>
  <si>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</si>
  <si>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</si>
  <si>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</si>
  <si>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</si>
  <si>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</si>
  <si>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</si>
  <si>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</si>
  <si>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</si>
  <si>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</si>
  <si>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</si>
  <si>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</si>
  <si>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</si>
  <si>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</si>
  <si>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</si>
  <si>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</si>
  <si>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</si>
  <si>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</si>
  <si>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</si>
  <si>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</si>
  <si>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</si>
  <si>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</si>
  <si>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</si>
  <si>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</si>
  <si>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</si>
  <si>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</si>
  <si>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</si>
  <si>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</si>
  <si>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</si>
  <si>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</si>
  <si>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</si>
  <si>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</si>
  <si>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</si>
  <si>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</si>
  <si>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</si>
  <si>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</si>
  <si>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</si>
  <si>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</si>
  <si>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</si>
  <si>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</si>
  <si>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</si>
  <si>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</si>
  <si>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</si>
  <si>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</si>
  <si>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</si>
  <si>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</si>
  <si>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</si>
  <si>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</si>
  <si>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</si>
  <si>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</si>
  <si>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</si>
  <si>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</si>
  <si>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</si>
  <si>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</si>
  <si>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</si>
  <si>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</si>
  <si>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</si>
  <si>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</si>
  <si>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</si>
  <si>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</si>
  <si>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</si>
  <si>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</si>
  <si>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</si>
  <si>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</si>
  <si>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</si>
  <si>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</si>
  <si>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</si>
  <si>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</si>
  <si>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</si>
  <si>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</si>
  <si>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</si>
  <si>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</si>
  <si>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</si>
  <si>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</si>
  <si>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</si>
  <si>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</si>
  <si>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</si>
  <si>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</si>
  <si>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</si>
  <si>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</si>
  <si>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</si>
  <si>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</si>
  <si>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</si>
  <si>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</si>
  <si>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</si>
  <si>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</si>
  <si>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</si>
  <si>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</si>
  <si>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</si>
  <si>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</si>
  <si>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</si>
  <si>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</si>
  <si>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</si>
  <si>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</si>
  <si>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</si>
  <si>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</si>
  <si>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</si>
  <si>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</si>
  <si>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</si>
  <si>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</si>
  <si>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</si>
  <si>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</si>
  <si>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</si>
  <si>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</si>
  <si>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</si>
  <si>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</si>
  <si>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</si>
  <si>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</si>
  <si>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</si>
  <si>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</si>
  <si>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</si>
  <si>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</si>
  <si>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</si>
  <si>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</si>
  <si>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</si>
  <si>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</si>
  <si>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</si>
  <si>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</si>
  <si>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</si>
  <si>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</si>
  <si>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</si>
  <si>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</si>
  <si>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</si>
  <si>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</si>
  <si>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</si>
  <si>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</si>
  <si>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</si>
  <si>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</si>
  <si>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</si>
  <si>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</si>
  <si>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</si>
  <si>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</si>
  <si>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</si>
  <si>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</si>
  <si>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</si>
  <si>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</si>
  <si>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</si>
  <si>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</si>
  <si>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</si>
  <si>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</si>
  <si>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</si>
  <si>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</si>
  <si>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</si>
  <si>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</si>
  <si>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</si>
  <si>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</si>
  <si>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</si>
  <si>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</si>
  <si>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</si>
  <si>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</si>
  <si>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</si>
  <si>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</si>
  <si>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</si>
  <si>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</si>
  <si>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</si>
  <si>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</si>
  <si>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</si>
  <si>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</si>
  <si>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</si>
  <si>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</si>
  <si>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</si>
  <si>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</si>
  <si>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</si>
  <si>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</si>
  <si>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</si>
  <si>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</si>
  <si>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</si>
  <si>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</si>
  <si>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</si>
  <si>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</si>
  <si>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</si>
  <si>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</si>
  <si>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</si>
  <si>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</si>
  <si>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</si>
  <si>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</si>
  <si>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</si>
  <si>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</si>
  <si>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</si>
  <si>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</si>
  <si>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</si>
  <si>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</si>
  <si>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</si>
  <si>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</si>
  <si>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</si>
  <si>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</si>
  <si>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</si>
  <si>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</si>
  <si>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</si>
  <si>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</si>
  <si>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</si>
  <si>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</si>
  <si>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</si>
  <si>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</si>
  <si>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</si>
  <si>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</si>
  <si>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</si>
  <si>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</si>
  <si>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</si>
  <si>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</si>
  <si>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</si>
  <si>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</si>
  <si>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</si>
  <si>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</si>
  <si>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</si>
  <si>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</si>
  <si>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</si>
  <si>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</si>
  <si>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</si>
  <si>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</si>
  <si>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</si>
  <si>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</si>
  <si>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</si>
  <si>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</si>
  <si>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</si>
  <si>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</si>
  <si>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</si>
  <si>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</si>
  <si>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</si>
  <si>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</si>
  <si>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</si>
  <si>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</si>
  <si>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</si>
  <si>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</si>
  <si>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</si>
  <si>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</si>
  <si>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</si>
  <si>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</si>
  <si>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</si>
  <si>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</si>
  <si>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</si>
  <si>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</si>
  <si>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</si>
  <si>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</si>
  <si>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</si>
  <si>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</si>
  <si>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</si>
  <si>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</si>
  <si>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</si>
  <si>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</si>
  <si>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</si>
  <si>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</si>
  <si>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</si>
  <si>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</si>
  <si>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</si>
  <si>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</si>
  <si>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</si>
  <si>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</si>
  <si>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</si>
  <si>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</si>
  <si>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</si>
  <si>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</si>
  <si>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</si>
  <si>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</si>
  <si>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</si>
  <si>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</si>
  <si>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</si>
  <si>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</si>
  <si>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</si>
  <si>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</si>
  <si>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</si>
  <si>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</si>
  <si>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</si>
  <si>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</si>
  <si>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</si>
  <si>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</si>
  <si>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</si>
  <si>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</si>
  <si>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</si>
  <si>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</si>
  <si>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</si>
  <si>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</si>
  <si>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</si>
  <si>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</si>
  <si>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</si>
  <si>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</si>
  <si>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</si>
  <si>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</si>
  <si>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</si>
  <si>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</si>
  <si>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</si>
  <si>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</si>
  <si>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</si>
  <si>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</si>
  <si>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</si>
  <si>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</si>
  <si>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</si>
  <si>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</si>
  <si>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</si>
  <si>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</si>
  <si>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</si>
  <si>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</si>
  <si>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</si>
  <si>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</si>
  <si>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</si>
  <si>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</si>
  <si>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</si>
  <si>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</si>
  <si>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</si>
  <si>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</si>
  <si>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</si>
  <si>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</si>
  <si>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</si>
  <si>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</si>
  <si>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</si>
  <si>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</si>
  <si>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</si>
  <si>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</si>
  <si>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</si>
  <si>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</si>
  <si>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</si>
  <si>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</si>
  <si>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</si>
  <si>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</si>
  <si>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</si>
  <si>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</si>
  <si>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</si>
  <si>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</si>
  <si>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</si>
  <si>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</si>
  <si>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</si>
  <si>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</si>
  <si>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</si>
  <si>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</si>
  <si>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</si>
  <si>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</si>
  <si>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</si>
  <si>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</si>
  <si>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</si>
  <si>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</si>
  <si>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</si>
  <si>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</si>
  <si>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</si>
  <si>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</si>
  <si>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</si>
  <si>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</si>
  <si>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</si>
  <si>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</si>
  <si>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</si>
  <si>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</si>
  <si>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</si>
  <si>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</si>
  <si>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</si>
  <si>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</si>
  <si>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</si>
  <si>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</si>
  <si>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</si>
  <si>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</si>
  <si>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</si>
  <si>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</si>
  <si>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</si>
  <si>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</si>
  <si>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</si>
  <si>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</si>
  <si>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</si>
  <si>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</si>
  <si>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</si>
  <si>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</si>
  <si>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</si>
  <si>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</si>
  <si>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</si>
  <si>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</si>
  <si>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</si>
  <si>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</si>
  <si>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</si>
  <si>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</si>
  <si>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</si>
  <si>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</si>
  <si>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</si>
  <si>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</si>
  <si>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</si>
  <si>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</si>
  <si>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</si>
  <si>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</si>
  <si>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</si>
  <si>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</si>
  <si>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</si>
  <si>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</si>
  <si>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</si>
  <si>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</si>
  <si>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</si>
  <si>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</si>
  <si>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</si>
  <si>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</si>
  <si>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</si>
  <si>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</si>
  <si>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</si>
  <si>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</si>
  <si>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</si>
  <si>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</si>
  <si>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</si>
  <si>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</si>
  <si>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</si>
  <si>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</si>
  <si>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</si>
  <si>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</si>
  <si>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</si>
  <si>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</si>
  <si>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</si>
  <si>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</si>
  <si>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</si>
  <si>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</si>
  <si>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</si>
  <si>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</si>
  <si>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</si>
  <si>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</si>
  <si>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</si>
  <si>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</si>
  <si>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</si>
  <si>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</si>
  <si>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</si>
  <si>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</si>
  <si>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</si>
  <si>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</si>
  <si>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</si>
  <si>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</si>
  <si>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</si>
  <si>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</si>
  <si>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</si>
  <si>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</si>
  <si>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</si>
  <si>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</si>
  <si>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</si>
  <si>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</si>
  <si>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</si>
  <si>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</si>
  <si>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</si>
  <si>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</si>
  <si>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</si>
  <si>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</si>
  <si>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</si>
  <si>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</si>
  <si>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</si>
  <si>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</si>
  <si>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</si>
  <si>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</si>
  <si>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</si>
  <si>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</si>
  <si>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</si>
  <si>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</si>
  <si>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</si>
  <si>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</si>
  <si>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</si>
  <si>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</si>
  <si>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</si>
  <si>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</si>
  <si>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</si>
  <si>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</si>
  <si>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</si>
  <si>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</si>
  <si>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</si>
  <si>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</si>
  <si>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</si>
  <si>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</si>
  <si>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</si>
  <si>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</si>
  <si>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</si>
  <si>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</si>
  <si>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</si>
  <si>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</si>
  <si>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</si>
  <si>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</si>
  <si>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</si>
  <si>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</si>
  <si>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</si>
  <si>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</si>
  <si>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</si>
  <si>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</si>
  <si>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</si>
  <si>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</si>
  <si>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</si>
  <si>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</si>
  <si>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</si>
  <si>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</si>
  <si>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</si>
  <si>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</si>
  <si>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</si>
  <si>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</si>
  <si>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</si>
  <si>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</si>
  <si>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</si>
  <si>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</si>
  <si>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</si>
  <si>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</si>
  <si>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</si>
  <si>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</si>
  <si>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</si>
  <si>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</si>
  <si>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</si>
  <si>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</si>
  <si>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</si>
  <si>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</si>
  <si>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</si>
  <si>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</si>
  <si>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</si>
  <si>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</si>
  <si>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</si>
  <si>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</si>
  <si>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</si>
  <si>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</si>
  <si>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</si>
  <si>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</si>
  <si>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</si>
  <si>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</si>
  <si>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</si>
  <si>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</si>
  <si>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</si>
  <si>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</si>
  <si>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</si>
  <si>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</si>
  <si>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</si>
  <si>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</si>
  <si>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</si>
  <si>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</si>
  <si>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</si>
  <si>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</si>
  <si>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</si>
  <si>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</si>
  <si>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</si>
  <si>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</si>
  <si>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</si>
  <si>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</si>
  <si>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</si>
  <si>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</si>
  <si>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</si>
  <si>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</si>
  <si>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</si>
  <si>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</si>
  <si>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</si>
  <si>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</si>
  <si>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</si>
  <si>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</si>
  <si>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</si>
  <si>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</si>
  <si>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</si>
  <si>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</si>
  <si>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</si>
  <si>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</si>
  <si>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</si>
  <si>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</si>
  <si>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</si>
  <si>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</si>
  <si>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</si>
  <si>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</si>
  <si>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</si>
  <si>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</si>
  <si>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</si>
  <si>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</si>
  <si>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</si>
  <si>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</si>
  <si>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</si>
  <si>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</si>
  <si>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</si>
  <si>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</si>
  <si>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</si>
  <si>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</si>
  <si>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</si>
  <si>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</si>
  <si>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</si>
  <si>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</si>
  <si>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</si>
  <si>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</si>
  <si>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</si>
  <si>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</si>
  <si>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</si>
  <si>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</si>
  <si>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</si>
  <si>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</si>
  <si>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</si>
  <si>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</si>
  <si>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</si>
  <si>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</si>
  <si>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</si>
  <si>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</si>
  <si>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</si>
  <si>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</si>
  <si>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</si>
  <si>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</si>
  <si>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</si>
  <si>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</si>
  <si>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</si>
  <si>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</si>
  <si>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</si>
  <si>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</si>
  <si>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</si>
  <si>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</si>
  <si>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</si>
  <si>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</si>
  <si>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</si>
  <si>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</si>
  <si>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</si>
  <si>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</si>
  <si>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</si>
  <si>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</si>
  <si>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</si>
  <si>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</si>
  <si>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</si>
  <si>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</si>
  <si>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</si>
  <si>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</si>
  <si>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</si>
  <si>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</si>
  <si>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</si>
  <si>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</si>
  <si>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</si>
  <si>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</si>
  <si>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</si>
  <si>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</si>
  <si>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</si>
  <si>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</si>
  <si>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</si>
  <si>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</si>
  <si>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</si>
  <si>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</si>
  <si>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</si>
  <si>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</si>
  <si>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</si>
  <si>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</si>
  <si>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</si>
  <si>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</si>
  <si>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</si>
  <si>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</si>
  <si>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</si>
  <si>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</si>
  <si>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</si>
  <si>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</si>
  <si>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</si>
  <si>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</si>
  <si>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</si>
  <si>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</si>
  <si>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</si>
  <si>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</si>
  <si>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</si>
  <si>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</si>
  <si>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</si>
  <si>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</si>
  <si>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</si>
  <si>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</si>
  <si>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</si>
  <si>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</si>
  <si>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</si>
  <si>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</si>
  <si>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</si>
  <si>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</si>
  <si>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</si>
  <si>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</si>
  <si>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</si>
  <si>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</si>
  <si>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</si>
  <si>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</si>
  <si>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</si>
  <si>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</si>
  <si>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</si>
  <si>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</si>
  <si>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</si>
  <si>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</si>
  <si>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</si>
  <si>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</si>
  <si>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</si>
  <si>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</si>
  <si>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</si>
  <si>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</si>
  <si>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</si>
  <si>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</si>
  <si>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</si>
  <si>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</si>
  <si>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</si>
  <si>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</si>
  <si>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</si>
  <si>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</si>
  <si>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</si>
  <si>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</si>
  <si>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</si>
  <si>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</si>
  <si>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</si>
  <si>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</si>
  <si>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</si>
  <si>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</si>
  <si>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</si>
  <si>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</si>
  <si>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</si>
  <si>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</si>
  <si>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</si>
  <si>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</si>
  <si>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</si>
  <si>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</si>
  <si>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</si>
  <si>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</si>
  <si>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</si>
  <si>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</si>
  <si>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</si>
  <si>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</si>
  <si>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</si>
  <si>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</si>
  <si>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</si>
  <si>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</si>
  <si>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</si>
  <si>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</si>
  <si>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</si>
  <si>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</si>
  <si>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</si>
  <si>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</si>
  <si>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</si>
  <si>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</si>
  <si>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</si>
  <si>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</si>
  <si>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</si>
  <si>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</si>
  <si>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</si>
  <si>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</si>
  <si>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</si>
  <si>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</si>
  <si>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</si>
  <si>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</si>
  <si>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</si>
  <si>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</si>
  <si>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</si>
  <si>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</si>
  <si>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</si>
  <si>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</si>
  <si>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</si>
  <si>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</si>
  <si>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</si>
  <si>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</si>
  <si>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</si>
  <si>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</si>
  <si>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</si>
  <si>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</si>
  <si>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</si>
  <si>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</si>
  <si>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</si>
  <si>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</si>
  <si>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</si>
  <si>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</si>
  <si>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</si>
  <si>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</si>
  <si>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</si>
  <si>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</si>
  <si>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</si>
  <si>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</si>
  <si>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</si>
  <si>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</si>
  <si>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</si>
  <si>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</si>
  <si>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</si>
  <si>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</si>
  <si>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</si>
  <si>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</si>
  <si>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</si>
  <si>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</si>
  <si>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</si>
  <si>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</si>
  <si>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</si>
  <si>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</si>
  <si>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</si>
  <si>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</si>
  <si>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</si>
  <si>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</si>
  <si>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</si>
  <si>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</si>
  <si>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</si>
  <si>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</si>
  <si>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</si>
  <si>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</si>
  <si>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</si>
  <si>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</si>
  <si>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</si>
  <si>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</si>
  <si>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</si>
  <si>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</si>
  <si>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</si>
  <si>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</si>
  <si>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</si>
  <si>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</si>
  <si>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</si>
  <si>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</si>
  <si>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</si>
  <si>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</si>
  <si>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</si>
  <si>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</si>
  <si>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</si>
  <si>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</si>
  <si>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</si>
  <si>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</si>
  <si>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</si>
  <si>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</si>
  <si>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</si>
  <si>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</si>
  <si>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</si>
  <si>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</si>
  <si>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</si>
  <si>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</si>
  <si>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</si>
  <si>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</si>
  <si>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</si>
  <si>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</si>
  <si>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</si>
  <si>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</si>
  <si>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</si>
  <si>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</si>
  <si>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</si>
  <si>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</si>
  <si>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</si>
  <si>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</si>
  <si>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</si>
  <si>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</si>
  <si>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</si>
  <si>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</si>
  <si>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</si>
  <si>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</si>
  <si>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</si>
  <si>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</si>
  <si>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</si>
  <si>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</si>
  <si>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</si>
  <si>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</si>
  <si>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</si>
  <si>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</si>
  <si>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</si>
  <si>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</si>
  <si>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</si>
  <si>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</si>
  <si>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</si>
  <si>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</si>
  <si>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</si>
  <si>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</si>
  <si>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</si>
  <si>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</si>
  <si>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</si>
  <si>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</si>
  <si>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</si>
  <si>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</si>
  <si>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</si>
  <si>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</si>
  <si>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</si>
  <si>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</si>
  <si>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</si>
  <si>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</si>
  <si>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</si>
  <si>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</si>
  <si>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</si>
  <si>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</si>
  <si>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</si>
  <si>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</si>
  <si>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</si>
  <si>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</si>
  <si>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</si>
  <si>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</si>
  <si>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</si>
  <si>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</si>
  <si>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</si>
  <si>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</si>
  <si>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</si>
  <si>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</si>
  <si>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</si>
  <si>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</si>
  <si>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</si>
  <si>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</si>
  <si>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</si>
  <si>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</si>
  <si>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</si>
  <si>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</si>
  <si>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</si>
  <si>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</si>
  <si>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</si>
  <si>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</si>
  <si>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</si>
  <si>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</si>
  <si>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</si>
  <si>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</si>
  <si>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</si>
  <si>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</si>
  <si>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</si>
  <si>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</si>
  <si>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</si>
  <si>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</si>
  <si>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</si>
  <si>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</si>
  <si>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</si>
  <si>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</si>
  <si>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</si>
  <si>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</si>
  <si>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</si>
  <si>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</si>
  <si>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</si>
  <si>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</si>
  <si>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</si>
  <si>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</si>
  <si>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</si>
  <si>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</si>
  <si>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</si>
  <si>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</si>
  <si>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</si>
  <si>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</si>
  <si>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</si>
  <si>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</si>
  <si>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</si>
  <si>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</si>
  <si>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</si>
  <si>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</si>
  <si>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</si>
  <si>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</si>
  <si>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</si>
  <si>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</si>
  <si>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</si>
  <si>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</si>
  <si>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</si>
  <si>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</si>
  <si>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</si>
  <si>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</si>
  <si>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</si>
  <si>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</si>
  <si>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</si>
  <si>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</si>
  <si>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</si>
  <si>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</si>
  <si>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</si>
  <si>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</si>
  <si>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</si>
  <si>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</si>
  <si>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</si>
  <si>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</si>
  <si>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</si>
  <si>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</si>
  <si>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</si>
  <si>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</si>
  <si>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</si>
  <si>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</si>
  <si>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</si>
  <si>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</si>
  <si>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</si>
  <si>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</si>
  <si>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</si>
  <si>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</si>
  <si>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</si>
  <si>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</si>
  <si>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</si>
  <si>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</si>
  <si>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</si>
  <si>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</si>
  <si>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</si>
  <si>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</si>
  <si>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</si>
  <si>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</si>
  <si>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</si>
  <si>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</si>
  <si>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</si>
  <si>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</si>
  <si>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</si>
  <si>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</si>
  <si>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</si>
  <si>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</si>
  <si>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</si>
  <si>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</si>
  <si>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</si>
  <si>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</si>
  <si>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</si>
  <si>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</si>
  <si>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</si>
  <si>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</si>
  <si>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</si>
  <si>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</si>
  <si>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</si>
  <si>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</si>
  <si>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</si>
  <si>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</si>
  <si>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</si>
  <si>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</si>
  <si>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</si>
  <si>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</si>
  <si>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</si>
  <si>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</si>
  <si>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</si>
  <si>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</si>
  <si>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</si>
  <si>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</si>
  <si>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</si>
  <si>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</si>
  <si>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</si>
  <si>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</si>
  <si>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</si>
  <si>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</si>
  <si>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</si>
  <si>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</si>
  <si>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</si>
  <si>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</si>
  <si>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</si>
  <si>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</si>
  <si>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</si>
  <si>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</si>
  <si>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</si>
  <si>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</si>
  <si>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</si>
  <si>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</si>
  <si>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</si>
  <si>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</si>
  <si>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</si>
  <si>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</si>
  <si>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</si>
  <si>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</si>
  <si>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</si>
  <si>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</si>
  <si>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</si>
  <si>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</si>
  <si>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</si>
  <si>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</si>
  <si>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</si>
  <si>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</si>
  <si>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</si>
  <si>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</si>
  <si>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</si>
  <si>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</si>
  <si>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</si>
  <si>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</si>
  <si>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</si>
  <si>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</si>
  <si>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</si>
  <si>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</si>
  <si>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</si>
  <si>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</si>
  <si>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</si>
  <si>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</si>
  <si>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</si>
  <si>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</si>
  <si>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</si>
  <si>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</si>
  <si>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</si>
  <si>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</si>
  <si>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</si>
  <si>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</si>
  <si>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</si>
  <si>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</si>
  <si>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</si>
  <si>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</si>
  <si>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</si>
  <si>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</si>
  <si>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</si>
  <si>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</si>
  <si>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</si>
  <si>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</si>
  <si>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</si>
  <si>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</si>
  <si>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</si>
  <si>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</si>
  <si>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</si>
  <si>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</si>
  <si>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</si>
  <si>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</si>
  <si>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</si>
  <si>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</si>
  <si>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</si>
  <si>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</si>
  <si>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</si>
  <si>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</si>
  <si>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</si>
  <si>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</si>
  <si>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</si>
  <si>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Spring</t>
  </si>
  <si>
    <t>Summer</t>
  </si>
  <si>
    <t>Autumn</t>
  </si>
  <si>
    <t>Winter</t>
  </si>
  <si>
    <t>Average</t>
  </si>
  <si>
    <t>Success Variance from Mean</t>
  </si>
  <si>
    <t>Variance of Total Campaigns</t>
  </si>
  <si>
    <t>Percentage of Projects out of Grand Total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</si>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</sst>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0.00000000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1" fillId="0" borderId="1" xfId="0" applyFont="1" applyBorder="1"/>
    <xf numFmtId="9" fontId="1" fillId="0" borderId="1" xfId="1" applyFont="1" applyBorder="1"/>
    <xf numFmtId="0" fontId="0" fillId="0" borderId="1" xfId="0" applyBorder="1"/>
    <xf numFmtId="9" fontId="0" fillId="0" borderId="1" xfId="1" applyFont="1" applyBorder="1"/>
    <xf numFmtId="9" fontId="0" fillId="2" borderId="1" xfId="1" applyFont="1" applyFill="1" applyBorder="1"/>
    <xf numFmtId="9" fontId="0" fillId="3" borderId="1" xfId="1" applyFont="1" applyFill="1" applyBorder="1"/>
    <xf numFmtId="9" fontId="0" fillId="4" borderId="1" xfId="1" applyFont="1" applyFill="1" applyBorder="1"/>
    <xf numFmtId="9" fontId="0" fillId="5" borderId="1" xfId="1" applyFont="1" applyFill="1" applyBorder="1"/>
    <xf numFmtId="1" fontId="0" fillId="0" borderId="1" xfId="0" applyNumberFormat="1" applyBorder="1"/>
    <xf numFmtId="9" fontId="0" fillId="0" borderId="0" xfId="0" applyNumberFormat="1"/>
    <xf numFmtId="0" fontId="0" fillId="0" borderId="0" xfId="0" applyFill="1" applyBorder="1"/>
    <xf numFmtId="168" fontId="0" fillId="0" borderId="0" xfId="0" applyNumberFormat="1" applyBorder="1"/>
    <xf numFmtId="0" fontId="0" fillId="0" borderId="2" xfId="0" applyBorder="1"/>
    <xf numFmtId="0" fontId="0" fillId="0" borderId="1" xfId="0" applyFill="1" applyBorder="1"/>
    <xf numFmtId="2" fontId="0" fillId="0" borderId="1" xfId="0" applyNumberFormat="1" applyBorder="1"/>
    <xf numFmtId="10" fontId="0" fillId="0" borderId="1" xfId="0" applyNumberFormat="1" applyBorder="1"/>
    <xf numFmtId="168" fontId="0" fillId="0" borderId="1" xfId="0" applyNumberFormat="1" applyBorder="1"/>
  </cellXfs>
  <cellStyles count="2">
    <cellStyle name="Normal" xfId="0" builtinId="0"/>
    <cellStyle name="Percent" xfId="1" builtinId="5"/>
  </cellStyles>
  <dxfs count="17"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numFmt numFmtId="165" formatCode="0.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B-45F5-B549-EC60C8BB9F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3B-45F5-B549-EC60C8BB9F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3B-45F5-B549-EC60C8BB9F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3B-45F5-B549-EC60C8BB9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2514031"/>
        <c:axId val="222516527"/>
      </c:barChart>
      <c:catAx>
        <c:axId val="22251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527"/>
        <c:crosses val="autoZero"/>
        <c:auto val="1"/>
        <c:lblAlgn val="ctr"/>
        <c:lblOffset val="100"/>
        <c:noMultiLvlLbl val="0"/>
      </c:catAx>
      <c:valAx>
        <c:axId val="22251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Statistics'!$B$28:$B$65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A-4828-8E11-E769EE7E1D62}"/>
            </c:ext>
          </c:extLst>
        </c:ser>
        <c:ser>
          <c:idx val="1"/>
          <c:order val="1"/>
          <c:tx>
            <c:strRef>
              <c:f>'Category Statistics'!$C$26:$C$27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Statistics'!$C$28:$C$65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A-4828-8E11-E769EE7E1D62}"/>
            </c:ext>
          </c:extLst>
        </c:ser>
        <c:ser>
          <c:idx val="2"/>
          <c:order val="2"/>
          <c:tx>
            <c:strRef>
              <c:f>'Category Statistics'!$D$26:$D$27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Statistics'!$D$28:$D$65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A-4828-8E11-E769EE7E1D62}"/>
            </c:ext>
          </c:extLst>
        </c:ser>
        <c:ser>
          <c:idx val="3"/>
          <c:order val="3"/>
          <c:tx>
            <c:strRef>
              <c:f>'Category Statistics'!$E$26:$E$27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Statistics'!$E$28:$E$65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A-4828-8E11-E769EE7E1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230095"/>
        <c:axId val="223228015"/>
      </c:barChart>
      <c:catAx>
        <c:axId val="22323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28015"/>
        <c:crosses val="autoZero"/>
        <c:auto val="1"/>
        <c:lblAlgn val="ctr"/>
        <c:lblOffset val="100"/>
        <c:noMultiLvlLbl val="0"/>
      </c:catAx>
      <c:valAx>
        <c:axId val="223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Statistics'!$B$74:$B$75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Statistics'!$B$76:$B$88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8-4DF8-A920-A6D1064A18C6}"/>
            </c:ext>
          </c:extLst>
        </c:ser>
        <c:ser>
          <c:idx val="1"/>
          <c:order val="1"/>
          <c:tx>
            <c:strRef>
              <c:f>'Category Statistics'!$C$74:$C$75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Statistics'!$C$76:$C$88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8-4DF8-A920-A6D1064A18C6}"/>
            </c:ext>
          </c:extLst>
        </c:ser>
        <c:ser>
          <c:idx val="2"/>
          <c:order val="2"/>
          <c:tx>
            <c:strRef>
              <c:f>'Category Statistics'!$D$74:$D$75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Statistics'!$D$76:$D$88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8-4DF8-A920-A6D1064A18C6}"/>
            </c:ext>
          </c:extLst>
        </c:ser>
        <c:ser>
          <c:idx val="3"/>
          <c:order val="3"/>
          <c:tx>
            <c:strRef>
              <c:f>'Category Statistics'!$E$74:$E$75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Statistics'!$E$76:$E$88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B8-4DF8-A920-A6D1064A1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516111"/>
        <c:axId val="222514447"/>
      </c:lineChart>
      <c:catAx>
        <c:axId val="22251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4447"/>
        <c:crosses val="autoZero"/>
        <c:auto val="1"/>
        <c:lblAlgn val="ctr"/>
        <c:lblOffset val="100"/>
        <c:noMultiLvlLbl val="0"/>
      </c:catAx>
      <c:valAx>
        <c:axId val="22251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E-4381-BEDC-573B66F975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E-4381-BEDC-573B66F975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E-4381-BEDC-573B66F97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609359"/>
        <c:axId val="222610191"/>
      </c:lineChart>
      <c:catAx>
        <c:axId val="22260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0191"/>
        <c:crosses val="autoZero"/>
        <c:auto val="1"/>
        <c:lblAlgn val="ctr"/>
        <c:lblOffset val="100"/>
        <c:noMultiLvlLbl val="0"/>
      </c:catAx>
      <c:valAx>
        <c:axId val="22261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0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Goals'!$B$19:$B$30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Goals'!$C$19:$C$30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0-460F-97C2-1BE06CE69CF5}"/>
            </c:ext>
          </c:extLst>
        </c:ser>
        <c:ser>
          <c:idx val="1"/>
          <c:order val="1"/>
          <c:tx>
            <c:strRef>
              <c:f>'Outcomes Based on Goals'!$D$18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Goals'!$B$19:$B$30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Goals'!$D$19:$D$30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0-460F-97C2-1BE06CE69CF5}"/>
            </c:ext>
          </c:extLst>
        </c:ser>
        <c:ser>
          <c:idx val="2"/>
          <c:order val="2"/>
          <c:tx>
            <c:strRef>
              <c:f>'Outcomes Based on Goals'!$E$18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Goals'!$B$19:$B$30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Goals'!$E$19:$E$30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0-460F-97C2-1BE06CE69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458143"/>
        <c:axId val="892458559"/>
      </c:lineChart>
      <c:catAx>
        <c:axId val="8924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58559"/>
        <c:crosses val="autoZero"/>
        <c:auto val="1"/>
        <c:lblAlgn val="ctr"/>
        <c:lblOffset val="100"/>
        <c:noMultiLvlLbl val="0"/>
      </c:catAx>
      <c:valAx>
        <c:axId val="89245855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58143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42861</xdr:rowOff>
    </xdr:from>
    <xdr:to>
      <xdr:col>15</xdr:col>
      <xdr:colOff>47624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800A6-B326-285C-A14D-15E792186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22</xdr:row>
      <xdr:rowOff>157161</xdr:rowOff>
    </xdr:from>
    <xdr:to>
      <xdr:col>14</xdr:col>
      <xdr:colOff>266700</xdr:colOff>
      <xdr:row>45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FF497-6448-62D8-4094-95D7954BC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69</xdr:row>
      <xdr:rowOff>185737</xdr:rowOff>
    </xdr:from>
    <xdr:to>
      <xdr:col>14</xdr:col>
      <xdr:colOff>285750</xdr:colOff>
      <xdr:row>84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C6FBDA-6E38-D224-9BCA-D950DF9C9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752474</xdr:colOff>
      <xdr:row>1</xdr:row>
      <xdr:rowOff>185736</xdr:rowOff>
    </xdr:from>
    <xdr:to>
      <xdr:col>17</xdr:col>
      <xdr:colOff>571500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FCE6C-F6E9-C9F3-6567-540296101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15</xdr:row>
      <xdr:rowOff>14285</xdr:rowOff>
    </xdr:from>
    <xdr:to>
      <xdr:col>17</xdr:col>
      <xdr:colOff>0</xdr:colOff>
      <xdr:row>44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DB721-F850-D8CF-34EA-C37E75DDE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464759953706" createdVersion="8" refreshedVersion="8" minRefreshableVersion="3" recordCount="4114" xr:uid="{BCEE332D-26DB-45DE-9A2D-CA9B4E774A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469689351849" createdVersion="8" refreshedVersion="8" minRefreshableVersion="3" recordCount="4114" xr:uid="{505002E6-DC1C-4B99-986A-09B778420A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474915740742" createdVersion="8" refreshedVersion="8" minRefreshableVersion="3" recordCount="4114" xr:uid="{A4E85E8D-7FF7-4532-AEF4-014635D282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9.920999768518" createdVersion="8" refreshedVersion="8" minRefreshableVersion="3" recordCount="12" xr:uid="{FD2D2BBA-24B6-4E23-AF25-342447AE740E}">
  <cacheSource type="worksheet">
    <worksheetSource ref="A1:H13" sheet="Outcomes Based on Goal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50000 of More" u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DCB25-4C26-4CD8-863F-F6901D32E8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6:F6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35B78-B7AD-4373-BAD3-D29B8662BB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BF4D2-82A9-4D96-BC8C-5CDD15C1441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74:F8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60B0D-0D1B-4200-B050-DB3F79C9AE5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FBC77-9A5A-4AA0-99CF-DC5C53F1F835}" name="PivotTable1" cacheId="9" dataPosition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B18:E30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5">
    <format dxfId="16">
      <pivotArea collapsedLevelsAreSubtotals="1" fieldPosition="0">
        <references count="1">
          <reference field="0" count="0"/>
        </references>
      </pivotArea>
    </format>
    <format dxfId="15">
      <pivotArea grandRow="1" outline="0" collapsedLevelsAreSubtotals="1" fieldPosition="0"/>
    </format>
    <format dxfId="14">
      <pivotArea collapsedLevelsAreSubtotals="1" fieldPosition="0">
        <references count="2">
          <reference field="4294967294" count="2" selected="0">
            <x v="0"/>
            <x v="1"/>
          </reference>
          <reference field="0" count="1">
            <x v="11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0" count="1">
            <x v="11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0" count="1">
            <x v="11"/>
          </reference>
        </references>
      </pivotArea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5721-0C21-478E-89EC-201D9D168140}">
  <dimension ref="A1:F88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5" spans="1:6" x14ac:dyDescent="0.25">
      <c r="A15" s="12"/>
      <c r="B15" s="13"/>
      <c r="C15" s="13"/>
      <c r="D15" s="13"/>
      <c r="E15" s="13"/>
      <c r="F15" s="13"/>
    </row>
    <row r="16" spans="1:6" x14ac:dyDescent="0.25">
      <c r="A16" s="12"/>
      <c r="B16" s="13"/>
      <c r="C16" s="13"/>
      <c r="D16" s="13"/>
      <c r="E16" s="13"/>
      <c r="F16" s="13"/>
    </row>
    <row r="17" spans="1:6" x14ac:dyDescent="0.25">
      <c r="A17" s="12"/>
      <c r="B17" s="13"/>
      <c r="C17" s="13"/>
      <c r="D17" s="13"/>
      <c r="E17" s="13"/>
      <c r="F17" s="13"/>
    </row>
    <row r="18" spans="1:6" x14ac:dyDescent="0.25">
      <c r="A18" s="12"/>
      <c r="B18" s="13"/>
      <c r="C18" s="13"/>
      <c r="D18" s="13"/>
      <c r="E18" s="13"/>
      <c r="F18" s="13"/>
    </row>
    <row r="19" spans="1:6" x14ac:dyDescent="0.25">
      <c r="A19" s="12"/>
      <c r="B19" s="13"/>
      <c r="C19" s="13"/>
      <c r="D19" s="13"/>
      <c r="E19" s="13"/>
      <c r="F19" s="13"/>
    </row>
    <row r="20" spans="1:6" x14ac:dyDescent="0.25">
      <c r="A20" s="12"/>
      <c r="B20" s="13"/>
      <c r="C20" s="13"/>
      <c r="D20" s="13"/>
      <c r="E20" s="13"/>
      <c r="F20" s="13"/>
    </row>
    <row r="21" spans="1:6" x14ac:dyDescent="0.25">
      <c r="A21" s="12"/>
      <c r="B21" s="13"/>
      <c r="C21" s="13"/>
      <c r="D21" s="13"/>
      <c r="E21" s="13"/>
      <c r="F21" s="13"/>
    </row>
    <row r="22" spans="1:6" x14ac:dyDescent="0.25">
      <c r="A22" s="12"/>
      <c r="B22" s="13"/>
      <c r="C22" s="13"/>
      <c r="D22" s="13"/>
      <c r="E22" s="13"/>
      <c r="F22" s="13"/>
    </row>
    <row r="23" spans="1:6" x14ac:dyDescent="0.25">
      <c r="A23" s="11" t="s">
        <v>8222</v>
      </c>
      <c r="B23" t="s">
        <v>8224</v>
      </c>
      <c r="C23" s="13"/>
      <c r="D23" s="13"/>
      <c r="E23" s="13"/>
      <c r="F23" s="13"/>
    </row>
    <row r="24" spans="1:6" x14ac:dyDescent="0.25">
      <c r="A24" s="11" t="s">
        <v>8365</v>
      </c>
      <c r="B24" t="s">
        <v>8364</v>
      </c>
      <c r="C24" s="13"/>
      <c r="D24" s="13"/>
      <c r="E24" s="13"/>
      <c r="F24" s="13"/>
    </row>
    <row r="26" spans="1:6" x14ac:dyDescent="0.25">
      <c r="A26" s="11" t="s">
        <v>8363</v>
      </c>
      <c r="B26" s="11" t="s">
        <v>8360</v>
      </c>
    </row>
    <row r="27" spans="1:6" x14ac:dyDescent="0.25">
      <c r="A27" s="11" t="s">
        <v>8362</v>
      </c>
      <c r="B27" t="s">
        <v>8219</v>
      </c>
      <c r="C27" t="s">
        <v>8220</v>
      </c>
      <c r="D27" t="s">
        <v>8221</v>
      </c>
      <c r="E27" t="s">
        <v>8218</v>
      </c>
      <c r="F27" t="s">
        <v>8361</v>
      </c>
    </row>
    <row r="28" spans="1:6" x14ac:dyDescent="0.25">
      <c r="A28" s="12" t="s">
        <v>8315</v>
      </c>
      <c r="B28" s="13"/>
      <c r="C28" s="13">
        <v>14</v>
      </c>
      <c r="D28" s="13"/>
      <c r="E28" s="13"/>
      <c r="F28" s="13">
        <v>14</v>
      </c>
    </row>
    <row r="29" spans="1:6" x14ac:dyDescent="0.25">
      <c r="A29" s="12" t="s">
        <v>8343</v>
      </c>
      <c r="B29" s="13">
        <v>3</v>
      </c>
      <c r="C29" s="13"/>
      <c r="D29" s="13"/>
      <c r="E29" s="13"/>
      <c r="F29" s="13">
        <v>3</v>
      </c>
    </row>
    <row r="30" spans="1:6" x14ac:dyDescent="0.25">
      <c r="A30" s="12" t="s">
        <v>8357</v>
      </c>
      <c r="B30" s="13"/>
      <c r="C30" s="13">
        <v>2</v>
      </c>
      <c r="D30" s="13"/>
      <c r="E30" s="13"/>
      <c r="F30" s="13">
        <v>2</v>
      </c>
    </row>
    <row r="31" spans="1:6" x14ac:dyDescent="0.25">
      <c r="A31" s="12" t="s">
        <v>8353</v>
      </c>
      <c r="B31" s="13"/>
      <c r="C31" s="13"/>
      <c r="D31" s="13"/>
      <c r="E31" s="13">
        <v>5</v>
      </c>
      <c r="F31" s="13">
        <v>5</v>
      </c>
    </row>
    <row r="32" spans="1:6" x14ac:dyDescent="0.25">
      <c r="A32" s="12" t="s">
        <v>8314</v>
      </c>
      <c r="B32" s="13"/>
      <c r="C32" s="13"/>
      <c r="D32" s="13"/>
      <c r="E32" s="13">
        <v>8</v>
      </c>
      <c r="F32" s="13">
        <v>8</v>
      </c>
    </row>
    <row r="33" spans="1:6" x14ac:dyDescent="0.25">
      <c r="A33" s="12" t="s">
        <v>8313</v>
      </c>
      <c r="B33" s="13"/>
      <c r="C33" s="13">
        <v>16</v>
      </c>
      <c r="D33" s="13"/>
      <c r="E33" s="13"/>
      <c r="F33" s="13">
        <v>16</v>
      </c>
    </row>
    <row r="34" spans="1:6" x14ac:dyDescent="0.25">
      <c r="A34" s="12" t="s">
        <v>8329</v>
      </c>
      <c r="B34" s="13"/>
      <c r="C34" s="13"/>
      <c r="D34" s="13"/>
      <c r="E34" s="13">
        <v>6</v>
      </c>
      <c r="F34" s="13">
        <v>6</v>
      </c>
    </row>
    <row r="35" spans="1:6" x14ac:dyDescent="0.25">
      <c r="A35" s="12" t="s">
        <v>8346</v>
      </c>
      <c r="B35" s="13"/>
      <c r="C35" s="13">
        <v>1</v>
      </c>
      <c r="D35" s="13">
        <v>1</v>
      </c>
      <c r="E35" s="13"/>
      <c r="F35" s="13">
        <v>2</v>
      </c>
    </row>
    <row r="36" spans="1:6" x14ac:dyDescent="0.25">
      <c r="A36" s="12" t="s">
        <v>8323</v>
      </c>
      <c r="B36" s="13"/>
      <c r="C36" s="13">
        <v>2</v>
      </c>
      <c r="D36" s="13"/>
      <c r="E36" s="13"/>
      <c r="F36" s="13">
        <v>2</v>
      </c>
    </row>
    <row r="37" spans="1:6" x14ac:dyDescent="0.25">
      <c r="A37" s="12" t="s">
        <v>8336</v>
      </c>
      <c r="B37" s="13">
        <v>1</v>
      </c>
      <c r="C37" s="13">
        <v>5</v>
      </c>
      <c r="D37" s="13"/>
      <c r="E37" s="13"/>
      <c r="F37" s="13">
        <v>6</v>
      </c>
    </row>
    <row r="38" spans="1:6" x14ac:dyDescent="0.25">
      <c r="A38" s="12" t="s">
        <v>8347</v>
      </c>
      <c r="B38" s="13"/>
      <c r="C38" s="13">
        <v>3</v>
      </c>
      <c r="D38" s="13"/>
      <c r="E38" s="13"/>
      <c r="F38" s="13">
        <v>3</v>
      </c>
    </row>
    <row r="39" spans="1:6" x14ac:dyDescent="0.25">
      <c r="A39" s="12" t="s">
        <v>8348</v>
      </c>
      <c r="B39" s="13"/>
      <c r="C39" s="13"/>
      <c r="D39" s="13"/>
      <c r="E39" s="13">
        <v>19</v>
      </c>
      <c r="F39" s="13">
        <v>19</v>
      </c>
    </row>
    <row r="40" spans="1:6" x14ac:dyDescent="0.25">
      <c r="A40" s="12" t="s">
        <v>8327</v>
      </c>
      <c r="B40" s="13"/>
      <c r="C40" s="13">
        <v>6</v>
      </c>
      <c r="D40" s="13"/>
      <c r="E40" s="13"/>
      <c r="F40" s="13">
        <v>6</v>
      </c>
    </row>
    <row r="41" spans="1:6" x14ac:dyDescent="0.25">
      <c r="A41" s="12" t="s">
        <v>8326</v>
      </c>
      <c r="B41" s="13"/>
      <c r="C41" s="13"/>
      <c r="D41" s="13"/>
      <c r="E41" s="13">
        <v>2</v>
      </c>
      <c r="F41" s="13">
        <v>2</v>
      </c>
    </row>
    <row r="42" spans="1:6" x14ac:dyDescent="0.25">
      <c r="A42" s="12" t="s">
        <v>8334</v>
      </c>
      <c r="B42" s="13"/>
      <c r="C42" s="13">
        <v>7</v>
      </c>
      <c r="D42" s="13"/>
      <c r="E42" s="13"/>
      <c r="F42" s="13">
        <v>7</v>
      </c>
    </row>
    <row r="43" spans="1:6" x14ac:dyDescent="0.25">
      <c r="A43" s="12" t="s">
        <v>8358</v>
      </c>
      <c r="B43" s="13">
        <v>5</v>
      </c>
      <c r="C43" s="13">
        <v>11</v>
      </c>
      <c r="D43" s="13"/>
      <c r="E43" s="13">
        <v>10</v>
      </c>
      <c r="F43" s="13">
        <v>26</v>
      </c>
    </row>
    <row r="44" spans="1:6" x14ac:dyDescent="0.25">
      <c r="A44" s="12" t="s">
        <v>8342</v>
      </c>
      <c r="B44" s="13"/>
      <c r="C44" s="13">
        <v>3</v>
      </c>
      <c r="D44" s="13"/>
      <c r="E44" s="13"/>
      <c r="F44" s="13">
        <v>3</v>
      </c>
    </row>
    <row r="45" spans="1:6" x14ac:dyDescent="0.25">
      <c r="A45" s="12" t="s">
        <v>8322</v>
      </c>
      <c r="B45" s="13"/>
      <c r="C45" s="13"/>
      <c r="D45" s="13"/>
      <c r="E45" s="13">
        <v>6</v>
      </c>
      <c r="F45" s="13">
        <v>6</v>
      </c>
    </row>
    <row r="46" spans="1:6" x14ac:dyDescent="0.25">
      <c r="A46" s="12" t="s">
        <v>8349</v>
      </c>
      <c r="B46" s="13"/>
      <c r="C46" s="13">
        <v>5</v>
      </c>
      <c r="D46" s="13"/>
      <c r="E46" s="13"/>
      <c r="F46" s="13">
        <v>5</v>
      </c>
    </row>
    <row r="47" spans="1:6" x14ac:dyDescent="0.25">
      <c r="A47" s="12" t="s">
        <v>8338</v>
      </c>
      <c r="B47" s="13"/>
      <c r="C47" s="13">
        <v>14</v>
      </c>
      <c r="D47" s="13"/>
      <c r="E47" s="13">
        <v>18</v>
      </c>
      <c r="F47" s="13">
        <v>32</v>
      </c>
    </row>
    <row r="48" spans="1:6" x14ac:dyDescent="0.25">
      <c r="A48" s="12" t="s">
        <v>8344</v>
      </c>
      <c r="B48" s="13"/>
      <c r="C48" s="13">
        <v>5</v>
      </c>
      <c r="D48" s="13"/>
      <c r="E48" s="13"/>
      <c r="F48" s="13">
        <v>5</v>
      </c>
    </row>
    <row r="49" spans="1:6" x14ac:dyDescent="0.25">
      <c r="A49" s="12" t="s">
        <v>8317</v>
      </c>
      <c r="B49" s="13"/>
      <c r="C49" s="13">
        <v>70</v>
      </c>
      <c r="D49" s="13">
        <v>6</v>
      </c>
      <c r="E49" s="13">
        <v>238</v>
      </c>
      <c r="F49" s="13">
        <v>314</v>
      </c>
    </row>
    <row r="50" spans="1:6" x14ac:dyDescent="0.25">
      <c r="A50" s="12" t="s">
        <v>8345</v>
      </c>
      <c r="B50" s="13"/>
      <c r="C50" s="13"/>
      <c r="D50" s="13"/>
      <c r="E50" s="13">
        <v>2</v>
      </c>
      <c r="F50" s="13">
        <v>2</v>
      </c>
    </row>
    <row r="51" spans="1:6" x14ac:dyDescent="0.25">
      <c r="A51" s="12" t="s">
        <v>8352</v>
      </c>
      <c r="B51" s="13"/>
      <c r="C51" s="13">
        <v>3</v>
      </c>
      <c r="D51" s="13"/>
      <c r="E51" s="13"/>
      <c r="F51" s="13">
        <v>3</v>
      </c>
    </row>
    <row r="52" spans="1:6" x14ac:dyDescent="0.25">
      <c r="A52" s="12" t="s">
        <v>8325</v>
      </c>
      <c r="B52" s="13"/>
      <c r="C52" s="13"/>
      <c r="D52" s="13"/>
      <c r="E52" s="13">
        <v>10</v>
      </c>
      <c r="F52" s="13">
        <v>10</v>
      </c>
    </row>
    <row r="53" spans="1:6" x14ac:dyDescent="0.25">
      <c r="A53" s="12" t="s">
        <v>8312</v>
      </c>
      <c r="B53" s="13">
        <v>2</v>
      </c>
      <c r="C53" s="13"/>
      <c r="D53" s="13"/>
      <c r="E53" s="13"/>
      <c r="F53" s="13">
        <v>2</v>
      </c>
    </row>
    <row r="54" spans="1:6" x14ac:dyDescent="0.25">
      <c r="A54" s="12" t="s">
        <v>8311</v>
      </c>
      <c r="B54" s="13"/>
      <c r="C54" s="13"/>
      <c r="D54" s="13"/>
      <c r="E54" s="13">
        <v>6</v>
      </c>
      <c r="F54" s="13">
        <v>6</v>
      </c>
    </row>
    <row r="55" spans="1:6" x14ac:dyDescent="0.25">
      <c r="A55" s="12" t="s">
        <v>8351</v>
      </c>
      <c r="B55" s="13"/>
      <c r="C55" s="13"/>
      <c r="D55" s="13">
        <v>1</v>
      </c>
      <c r="E55" s="13"/>
      <c r="F55" s="13">
        <v>1</v>
      </c>
    </row>
    <row r="56" spans="1:6" x14ac:dyDescent="0.25">
      <c r="A56" s="12" t="s">
        <v>8354</v>
      </c>
      <c r="B56" s="13"/>
      <c r="C56" s="13"/>
      <c r="D56" s="13"/>
      <c r="E56" s="13">
        <v>3</v>
      </c>
      <c r="F56" s="13">
        <v>3</v>
      </c>
    </row>
    <row r="57" spans="1:6" x14ac:dyDescent="0.25">
      <c r="A57" s="12" t="s">
        <v>8356</v>
      </c>
      <c r="B57" s="13">
        <v>1</v>
      </c>
      <c r="C57" s="13">
        <v>8</v>
      </c>
      <c r="D57" s="13"/>
      <c r="E57" s="13">
        <v>10</v>
      </c>
      <c r="F57" s="13">
        <v>19</v>
      </c>
    </row>
    <row r="58" spans="1:6" x14ac:dyDescent="0.25">
      <c r="A58" s="12" t="s">
        <v>8350</v>
      </c>
      <c r="B58" s="13"/>
      <c r="C58" s="13"/>
      <c r="D58" s="13"/>
      <c r="E58" s="13">
        <v>16</v>
      </c>
      <c r="F58" s="13">
        <v>16</v>
      </c>
    </row>
    <row r="59" spans="1:6" x14ac:dyDescent="0.25">
      <c r="A59" s="12" t="s">
        <v>8310</v>
      </c>
      <c r="B59" s="13"/>
      <c r="C59" s="13"/>
      <c r="D59" s="13"/>
      <c r="E59" s="13">
        <v>7</v>
      </c>
      <c r="F59" s="13">
        <v>7</v>
      </c>
    </row>
    <row r="60" spans="1:6" x14ac:dyDescent="0.25">
      <c r="A60" s="12" t="s">
        <v>8340</v>
      </c>
      <c r="B60" s="13"/>
      <c r="C60" s="13">
        <v>4</v>
      </c>
      <c r="D60" s="13"/>
      <c r="E60" s="13"/>
      <c r="F60" s="13">
        <v>4</v>
      </c>
    </row>
    <row r="61" spans="1:6" x14ac:dyDescent="0.25">
      <c r="A61" s="12" t="s">
        <v>8333</v>
      </c>
      <c r="B61" s="13"/>
      <c r="C61" s="13">
        <v>10</v>
      </c>
      <c r="D61" s="13"/>
      <c r="E61" s="13"/>
      <c r="F61" s="13">
        <v>10</v>
      </c>
    </row>
    <row r="62" spans="1:6" x14ac:dyDescent="0.25">
      <c r="A62" s="12" t="s">
        <v>8320</v>
      </c>
      <c r="B62" s="13">
        <v>5</v>
      </c>
      <c r="C62" s="13">
        <v>6</v>
      </c>
      <c r="D62" s="13"/>
      <c r="E62" s="13"/>
      <c r="F62" s="13">
        <v>11</v>
      </c>
    </row>
    <row r="63" spans="1:6" x14ac:dyDescent="0.25">
      <c r="A63" s="12" t="s">
        <v>8319</v>
      </c>
      <c r="B63" s="13">
        <v>7</v>
      </c>
      <c r="C63" s="13">
        <v>10</v>
      </c>
      <c r="D63" s="13"/>
      <c r="E63" s="13"/>
      <c r="F63" s="13">
        <v>17</v>
      </c>
    </row>
    <row r="64" spans="1:6" x14ac:dyDescent="0.25">
      <c r="A64" s="12" t="s">
        <v>8339</v>
      </c>
      <c r="B64" s="13">
        <v>1</v>
      </c>
      <c r="C64" s="13"/>
      <c r="D64" s="13"/>
      <c r="E64" s="13"/>
      <c r="F64" s="13">
        <v>1</v>
      </c>
    </row>
    <row r="65" spans="1:6" x14ac:dyDescent="0.25">
      <c r="A65" s="12" t="s">
        <v>8361</v>
      </c>
      <c r="B65" s="13">
        <v>25</v>
      </c>
      <c r="C65" s="13">
        <v>205</v>
      </c>
      <c r="D65" s="13">
        <v>8</v>
      </c>
      <c r="E65" s="13">
        <v>366</v>
      </c>
      <c r="F65" s="13">
        <v>604</v>
      </c>
    </row>
    <row r="71" spans="1:6" x14ac:dyDescent="0.25">
      <c r="A71" s="11" t="s">
        <v>8365</v>
      </c>
      <c r="B71" t="s">
        <v>8364</v>
      </c>
    </row>
    <row r="72" spans="1:6" x14ac:dyDescent="0.25">
      <c r="A72" s="11" t="s">
        <v>8306</v>
      </c>
      <c r="B72" t="s">
        <v>8364</v>
      </c>
    </row>
    <row r="74" spans="1:6" x14ac:dyDescent="0.25">
      <c r="A74" s="11" t="s">
        <v>8363</v>
      </c>
      <c r="B74" s="11" t="s">
        <v>8360</v>
      </c>
    </row>
    <row r="75" spans="1:6" x14ac:dyDescent="0.25">
      <c r="A75" s="11" t="s">
        <v>8362</v>
      </c>
      <c r="B75" t="s">
        <v>8219</v>
      </c>
      <c r="C75" t="s">
        <v>8220</v>
      </c>
      <c r="D75" t="s">
        <v>8221</v>
      </c>
      <c r="E75" t="s">
        <v>8218</v>
      </c>
      <c r="F75" t="s">
        <v>8361</v>
      </c>
    </row>
    <row r="76" spans="1:6" x14ac:dyDescent="0.25">
      <c r="A76" s="16" t="s">
        <v>8374</v>
      </c>
      <c r="B76" s="13">
        <v>34</v>
      </c>
      <c r="C76" s="13">
        <v>149</v>
      </c>
      <c r="D76" s="13">
        <v>2</v>
      </c>
      <c r="E76" s="13">
        <v>182</v>
      </c>
      <c r="F76" s="13">
        <v>367</v>
      </c>
    </row>
    <row r="77" spans="1:6" x14ac:dyDescent="0.25">
      <c r="A77" s="16" t="s">
        <v>8375</v>
      </c>
      <c r="B77" s="13">
        <v>27</v>
      </c>
      <c r="C77" s="13">
        <v>106</v>
      </c>
      <c r="D77" s="13">
        <v>18</v>
      </c>
      <c r="E77" s="13">
        <v>202</v>
      </c>
      <c r="F77" s="13">
        <v>353</v>
      </c>
    </row>
    <row r="78" spans="1:6" x14ac:dyDescent="0.25">
      <c r="A78" s="16" t="s">
        <v>8376</v>
      </c>
      <c r="B78" s="13">
        <v>28</v>
      </c>
      <c r="C78" s="13">
        <v>108</v>
      </c>
      <c r="D78" s="13">
        <v>30</v>
      </c>
      <c r="E78" s="13">
        <v>180</v>
      </c>
      <c r="F78" s="13">
        <v>346</v>
      </c>
    </row>
    <row r="79" spans="1:6" x14ac:dyDescent="0.25">
      <c r="A79" s="16" t="s">
        <v>8377</v>
      </c>
      <c r="B79" s="13">
        <v>27</v>
      </c>
      <c r="C79" s="13">
        <v>102</v>
      </c>
      <c r="D79" s="13"/>
      <c r="E79" s="13">
        <v>192</v>
      </c>
      <c r="F79" s="13">
        <v>321</v>
      </c>
    </row>
    <row r="80" spans="1:6" x14ac:dyDescent="0.25">
      <c r="A80" s="16" t="s">
        <v>8368</v>
      </c>
      <c r="B80" s="13">
        <v>26</v>
      </c>
      <c r="C80" s="13">
        <v>126</v>
      </c>
      <c r="D80" s="13"/>
      <c r="E80" s="13">
        <v>234</v>
      </c>
      <c r="F80" s="13">
        <v>386</v>
      </c>
    </row>
    <row r="81" spans="1:6" x14ac:dyDescent="0.25">
      <c r="A81" s="16" t="s">
        <v>8378</v>
      </c>
      <c r="B81" s="13">
        <v>27</v>
      </c>
      <c r="C81" s="13">
        <v>147</v>
      </c>
      <c r="D81" s="13"/>
      <c r="E81" s="13">
        <v>211</v>
      </c>
      <c r="F81" s="13">
        <v>385</v>
      </c>
    </row>
    <row r="82" spans="1:6" x14ac:dyDescent="0.25">
      <c r="A82" s="16" t="s">
        <v>8369</v>
      </c>
      <c r="B82" s="13">
        <v>43</v>
      </c>
      <c r="C82" s="13">
        <v>150</v>
      </c>
      <c r="D82" s="13"/>
      <c r="E82" s="13">
        <v>194</v>
      </c>
      <c r="F82" s="13">
        <v>387</v>
      </c>
    </row>
    <row r="83" spans="1:6" x14ac:dyDescent="0.25">
      <c r="A83" s="16" t="s">
        <v>8370</v>
      </c>
      <c r="B83" s="13">
        <v>33</v>
      </c>
      <c r="C83" s="13">
        <v>134</v>
      </c>
      <c r="D83" s="13"/>
      <c r="E83" s="13">
        <v>166</v>
      </c>
      <c r="F83" s="13">
        <v>333</v>
      </c>
    </row>
    <row r="84" spans="1:6" x14ac:dyDescent="0.25">
      <c r="A84" s="16" t="s">
        <v>8371</v>
      </c>
      <c r="B84" s="13">
        <v>24</v>
      </c>
      <c r="C84" s="13">
        <v>127</v>
      </c>
      <c r="D84" s="13"/>
      <c r="E84" s="13">
        <v>147</v>
      </c>
      <c r="F84" s="13">
        <v>298</v>
      </c>
    </row>
    <row r="85" spans="1:6" x14ac:dyDescent="0.25">
      <c r="A85" s="16" t="s">
        <v>8372</v>
      </c>
      <c r="B85" s="13">
        <v>20</v>
      </c>
      <c r="C85" s="13">
        <v>149</v>
      </c>
      <c r="D85" s="13"/>
      <c r="E85" s="13">
        <v>183</v>
      </c>
      <c r="F85" s="13">
        <v>352</v>
      </c>
    </row>
    <row r="86" spans="1:6" x14ac:dyDescent="0.25">
      <c r="A86" s="16" t="s">
        <v>8373</v>
      </c>
      <c r="B86" s="13">
        <v>37</v>
      </c>
      <c r="C86" s="13">
        <v>114</v>
      </c>
      <c r="D86" s="13"/>
      <c r="E86" s="13">
        <v>183</v>
      </c>
      <c r="F86" s="13">
        <v>334</v>
      </c>
    </row>
    <row r="87" spans="1:6" x14ac:dyDescent="0.25">
      <c r="A87" s="16" t="s">
        <v>8379</v>
      </c>
      <c r="B87" s="13">
        <v>23</v>
      </c>
      <c r="C87" s="13">
        <v>118</v>
      </c>
      <c r="D87" s="13"/>
      <c r="E87" s="13">
        <v>111</v>
      </c>
      <c r="F87" s="13">
        <v>252</v>
      </c>
    </row>
    <row r="88" spans="1:6" x14ac:dyDescent="0.25">
      <c r="A88" s="16" t="s">
        <v>8361</v>
      </c>
      <c r="B88" s="13">
        <v>349</v>
      </c>
      <c r="C88" s="13">
        <v>1530</v>
      </c>
      <c r="D88" s="13">
        <v>50</v>
      </c>
      <c r="E88" s="13">
        <v>2185</v>
      </c>
      <c r="F88" s="13">
        <v>4114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463F-A08F-43D7-AA63-9FCD647FB8DF}">
  <dimension ref="A1:J50"/>
  <sheetViews>
    <sheetView topLeftCell="A28" workbookViewId="0">
      <selection activeCell="G45" sqref="G45"/>
    </sheetView>
  </sheetViews>
  <sheetFormatPr defaultRowHeight="15" x14ac:dyDescent="0.25"/>
  <cols>
    <col min="1" max="1" width="18" bestFit="1" customWidth="1"/>
    <col min="2" max="2" width="16.42578125" bestFit="1" customWidth="1"/>
    <col min="3" max="3" width="10.5703125" bestFit="1" customWidth="1"/>
    <col min="4" max="4" width="9.5703125" bestFit="1" customWidth="1"/>
    <col min="5" max="5" width="11.5703125" bestFit="1" customWidth="1"/>
    <col min="6" max="6" width="26.5703125" bestFit="1" customWidth="1"/>
    <col min="7" max="7" width="26.5703125" customWidth="1"/>
    <col min="8" max="8" width="11.28515625" bestFit="1" customWidth="1"/>
  </cols>
  <sheetData>
    <row r="1" spans="1:7" x14ac:dyDescent="0.25">
      <c r="A1" s="11" t="s">
        <v>8365</v>
      </c>
      <c r="B1" t="s">
        <v>8316</v>
      </c>
    </row>
    <row r="2" spans="1:7" x14ac:dyDescent="0.25">
      <c r="A2" s="11" t="s">
        <v>8306</v>
      </c>
      <c r="B2" t="s">
        <v>8364</v>
      </c>
    </row>
    <row r="4" spans="1:7" x14ac:dyDescent="0.25">
      <c r="A4" s="11" t="s">
        <v>8363</v>
      </c>
      <c r="B4" s="11" t="s">
        <v>8360</v>
      </c>
    </row>
    <row r="5" spans="1:7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25">
      <c r="A6" s="16" t="s">
        <v>8374</v>
      </c>
      <c r="B6" s="13">
        <v>56</v>
      </c>
      <c r="C6" s="13">
        <v>33</v>
      </c>
      <c r="D6" s="13">
        <v>7</v>
      </c>
      <c r="E6" s="13">
        <v>96</v>
      </c>
      <c r="F6" s="13"/>
      <c r="G6" s="13"/>
    </row>
    <row r="7" spans="1:7" x14ac:dyDescent="0.25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  <c r="F7" s="13"/>
      <c r="G7" s="13"/>
    </row>
    <row r="8" spans="1:7" x14ac:dyDescent="0.25">
      <c r="A8" s="16" t="s">
        <v>8376</v>
      </c>
      <c r="B8" s="13">
        <v>56</v>
      </c>
      <c r="C8" s="13">
        <v>33</v>
      </c>
      <c r="D8" s="13">
        <v>3</v>
      </c>
      <c r="E8" s="13">
        <v>92</v>
      </c>
      <c r="F8" s="13"/>
      <c r="G8" s="13"/>
    </row>
    <row r="9" spans="1:7" x14ac:dyDescent="0.25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  <c r="F9" s="13"/>
      <c r="G9" s="13"/>
    </row>
    <row r="10" spans="1:7" x14ac:dyDescent="0.25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  <c r="F10" s="13"/>
      <c r="G10" s="13"/>
    </row>
    <row r="11" spans="1:7" x14ac:dyDescent="0.25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  <c r="F11" s="13"/>
      <c r="G11" s="13"/>
    </row>
    <row r="12" spans="1:7" x14ac:dyDescent="0.25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  <c r="F12" s="13"/>
      <c r="G12" s="13"/>
    </row>
    <row r="13" spans="1:7" x14ac:dyDescent="0.25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  <c r="F13" s="13"/>
      <c r="G13" s="13"/>
    </row>
    <row r="14" spans="1:7" x14ac:dyDescent="0.25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  <c r="F14" s="13"/>
      <c r="G14" s="13"/>
    </row>
    <row r="15" spans="1:7" x14ac:dyDescent="0.25">
      <c r="A15" s="16" t="s">
        <v>8372</v>
      </c>
      <c r="B15" s="13">
        <v>65</v>
      </c>
      <c r="C15" s="13">
        <v>50</v>
      </c>
      <c r="D15" s="13"/>
      <c r="E15" s="13">
        <v>115</v>
      </c>
      <c r="F15" s="13"/>
      <c r="G15" s="13"/>
    </row>
    <row r="16" spans="1:7" x14ac:dyDescent="0.25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  <c r="F16" s="13"/>
      <c r="G16" s="13"/>
    </row>
    <row r="17" spans="1:10" x14ac:dyDescent="0.25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  <c r="F17" s="13"/>
      <c r="G17" s="13"/>
    </row>
    <row r="18" spans="1:10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  <c r="F18" s="13"/>
      <c r="G18" s="13"/>
    </row>
    <row r="21" spans="1:10" x14ac:dyDescent="0.25">
      <c r="A21" s="21" t="s">
        <v>8362</v>
      </c>
      <c r="B21" s="21" t="s">
        <v>8218</v>
      </c>
      <c r="C21" s="21" t="s">
        <v>8220</v>
      </c>
      <c r="D21" s="21" t="s">
        <v>8219</v>
      </c>
      <c r="E21" s="31" t="s">
        <v>8361</v>
      </c>
      <c r="F21" s="32" t="s">
        <v>8407</v>
      </c>
      <c r="G21" s="32" t="s">
        <v>8408</v>
      </c>
    </row>
    <row r="22" spans="1:10" x14ac:dyDescent="0.25">
      <c r="A22" s="21" t="s">
        <v>8374</v>
      </c>
      <c r="B22" s="21">
        <v>56</v>
      </c>
      <c r="C22" s="21">
        <v>33</v>
      </c>
      <c r="D22" s="21">
        <v>7</v>
      </c>
      <c r="E22" s="31">
        <v>96</v>
      </c>
      <c r="F22" s="33">
        <f>B22-($B$34/12)</f>
        <v>-13.916666666666671</v>
      </c>
      <c r="G22" s="33">
        <f>E22-($E$34/12)</f>
        <v>-18.083333333333329</v>
      </c>
    </row>
    <row r="23" spans="1:10" x14ac:dyDescent="0.25">
      <c r="A23" s="21" t="s">
        <v>8375</v>
      </c>
      <c r="B23" s="21">
        <v>71</v>
      </c>
      <c r="C23" s="21">
        <v>39</v>
      </c>
      <c r="D23" s="21">
        <v>3</v>
      </c>
      <c r="E23" s="31">
        <v>113</v>
      </c>
      <c r="F23" s="33">
        <f t="shared" ref="F23:F33" si="0">B23-($B$34/12)</f>
        <v>1.0833333333333286</v>
      </c>
      <c r="G23" s="33">
        <f t="shared" ref="G23:G33" si="1">E23-($E$34/12)</f>
        <v>-1.0833333333333286</v>
      </c>
    </row>
    <row r="24" spans="1:10" x14ac:dyDescent="0.25">
      <c r="A24" s="21" t="s">
        <v>8376</v>
      </c>
      <c r="B24" s="21">
        <v>56</v>
      </c>
      <c r="C24" s="21">
        <v>33</v>
      </c>
      <c r="D24" s="21">
        <v>3</v>
      </c>
      <c r="E24" s="31">
        <v>92</v>
      </c>
      <c r="F24" s="33">
        <f t="shared" si="0"/>
        <v>-13.916666666666671</v>
      </c>
      <c r="G24" s="33">
        <f t="shared" si="1"/>
        <v>-22.083333333333329</v>
      </c>
    </row>
    <row r="25" spans="1:10" x14ac:dyDescent="0.25">
      <c r="A25" s="21" t="s">
        <v>8377</v>
      </c>
      <c r="B25" s="21">
        <v>71</v>
      </c>
      <c r="C25" s="21">
        <v>40</v>
      </c>
      <c r="D25" s="21">
        <v>2</v>
      </c>
      <c r="E25" s="31">
        <v>113</v>
      </c>
      <c r="F25" s="33">
        <f t="shared" si="0"/>
        <v>1.0833333333333286</v>
      </c>
      <c r="G25" s="33">
        <f t="shared" si="1"/>
        <v>-1.0833333333333286</v>
      </c>
    </row>
    <row r="26" spans="1:10" x14ac:dyDescent="0.25">
      <c r="A26" s="21" t="s">
        <v>8368</v>
      </c>
      <c r="B26" s="21">
        <v>111</v>
      </c>
      <c r="C26" s="21">
        <v>52</v>
      </c>
      <c r="D26" s="21">
        <v>3</v>
      </c>
      <c r="E26" s="31">
        <v>166</v>
      </c>
      <c r="F26" s="33">
        <f t="shared" si="0"/>
        <v>41.083333333333329</v>
      </c>
      <c r="G26" s="33">
        <f t="shared" si="1"/>
        <v>51.916666666666671</v>
      </c>
    </row>
    <row r="27" spans="1:10" x14ac:dyDescent="0.25">
      <c r="A27" s="21" t="s">
        <v>8378</v>
      </c>
      <c r="B27" s="21">
        <v>100</v>
      </c>
      <c r="C27" s="21">
        <v>49</v>
      </c>
      <c r="D27" s="21">
        <v>4</v>
      </c>
      <c r="E27" s="31">
        <v>153</v>
      </c>
      <c r="F27" s="33">
        <f t="shared" si="0"/>
        <v>30.083333333333329</v>
      </c>
      <c r="G27" s="33">
        <f t="shared" si="1"/>
        <v>38.916666666666671</v>
      </c>
      <c r="I27" s="21"/>
      <c r="J27" s="21" t="s">
        <v>8406</v>
      </c>
    </row>
    <row r="28" spans="1:10" x14ac:dyDescent="0.25">
      <c r="A28" s="21" t="s">
        <v>8369</v>
      </c>
      <c r="B28" s="21">
        <v>87</v>
      </c>
      <c r="C28" s="21">
        <v>50</v>
      </c>
      <c r="D28" s="21">
        <v>1</v>
      </c>
      <c r="E28" s="31">
        <v>138</v>
      </c>
      <c r="F28" s="33">
        <f t="shared" si="0"/>
        <v>17.083333333333329</v>
      </c>
      <c r="G28" s="33">
        <f t="shared" si="1"/>
        <v>23.916666666666671</v>
      </c>
      <c r="I28" s="21" t="s">
        <v>8402</v>
      </c>
      <c r="J28" s="27">
        <f>SUM(E24:E26)/3</f>
        <v>123.66666666666667</v>
      </c>
    </row>
    <row r="29" spans="1:10" x14ac:dyDescent="0.25">
      <c r="A29" s="21" t="s">
        <v>8370</v>
      </c>
      <c r="B29" s="21">
        <v>72</v>
      </c>
      <c r="C29" s="21">
        <v>47</v>
      </c>
      <c r="D29" s="21">
        <v>4</v>
      </c>
      <c r="E29" s="31">
        <v>123</v>
      </c>
      <c r="F29" s="33">
        <f t="shared" si="0"/>
        <v>2.0833333333333286</v>
      </c>
      <c r="G29" s="33">
        <f t="shared" si="1"/>
        <v>8.9166666666666714</v>
      </c>
      <c r="I29" s="21" t="s">
        <v>8403</v>
      </c>
      <c r="J29" s="27">
        <f>SUM(E27:E29)/3</f>
        <v>138</v>
      </c>
    </row>
    <row r="30" spans="1:10" x14ac:dyDescent="0.25">
      <c r="A30" s="21" t="s">
        <v>8371</v>
      </c>
      <c r="B30" s="21">
        <v>59</v>
      </c>
      <c r="C30" s="21">
        <v>34</v>
      </c>
      <c r="D30" s="21">
        <v>4</v>
      </c>
      <c r="E30" s="31">
        <v>97</v>
      </c>
      <c r="F30" s="33">
        <f t="shared" si="0"/>
        <v>-10.916666666666671</v>
      </c>
      <c r="G30" s="33">
        <f t="shared" si="1"/>
        <v>-17.083333333333329</v>
      </c>
      <c r="I30" s="21" t="s">
        <v>8404</v>
      </c>
      <c r="J30" s="27">
        <f>SUM(E30:E32)/3</f>
        <v>100</v>
      </c>
    </row>
    <row r="31" spans="1:10" x14ac:dyDescent="0.25">
      <c r="A31" s="21" t="s">
        <v>8372</v>
      </c>
      <c r="B31" s="21">
        <v>65</v>
      </c>
      <c r="C31" s="21">
        <v>50</v>
      </c>
      <c r="D31" s="21"/>
      <c r="E31" s="31">
        <v>115</v>
      </c>
      <c r="F31" s="33">
        <f t="shared" si="0"/>
        <v>-4.9166666666666714</v>
      </c>
      <c r="G31" s="33">
        <f t="shared" si="1"/>
        <v>0.9166666666666714</v>
      </c>
      <c r="I31" s="21" t="s">
        <v>8405</v>
      </c>
      <c r="J31" s="27">
        <f>(E33+E22+E23)/3</f>
        <v>94.666666666666671</v>
      </c>
    </row>
    <row r="32" spans="1:10" x14ac:dyDescent="0.25">
      <c r="A32" s="21" t="s">
        <v>8373</v>
      </c>
      <c r="B32" s="21">
        <v>54</v>
      </c>
      <c r="C32" s="21">
        <v>31</v>
      </c>
      <c r="D32" s="21">
        <v>3</v>
      </c>
      <c r="E32" s="31">
        <v>88</v>
      </c>
      <c r="F32" s="33">
        <f t="shared" si="0"/>
        <v>-15.916666666666671</v>
      </c>
      <c r="G32" s="33">
        <f t="shared" si="1"/>
        <v>-26.083333333333329</v>
      </c>
    </row>
    <row r="33" spans="1:7" x14ac:dyDescent="0.25">
      <c r="A33" s="21" t="s">
        <v>8379</v>
      </c>
      <c r="B33" s="21">
        <v>37</v>
      </c>
      <c r="C33" s="21">
        <v>35</v>
      </c>
      <c r="D33" s="21">
        <v>3</v>
      </c>
      <c r="E33" s="31">
        <v>75</v>
      </c>
      <c r="F33" s="33">
        <f t="shared" si="0"/>
        <v>-32.916666666666671</v>
      </c>
      <c r="G33" s="33">
        <f t="shared" si="1"/>
        <v>-39.083333333333329</v>
      </c>
    </row>
    <row r="34" spans="1:7" x14ac:dyDescent="0.25">
      <c r="A34" s="21" t="s">
        <v>8361</v>
      </c>
      <c r="B34" s="21">
        <v>839</v>
      </c>
      <c r="C34" s="21">
        <v>493</v>
      </c>
      <c r="D34" s="21">
        <v>37</v>
      </c>
      <c r="E34" s="31">
        <v>1369</v>
      </c>
      <c r="F34" s="32"/>
      <c r="G34" s="32"/>
    </row>
    <row r="35" spans="1:7" x14ac:dyDescent="0.25">
      <c r="A35" s="32" t="s">
        <v>8406</v>
      </c>
      <c r="B35" s="33">
        <f>B34/12</f>
        <v>69.916666666666671</v>
      </c>
      <c r="C35" s="33">
        <f t="shared" ref="C35:E35" si="2">C34/12</f>
        <v>41.083333333333336</v>
      </c>
      <c r="D35" s="33">
        <f t="shared" si="2"/>
        <v>3.0833333333333335</v>
      </c>
      <c r="E35" s="33">
        <f t="shared" si="2"/>
        <v>114.08333333333333</v>
      </c>
      <c r="F35" s="32"/>
      <c r="G35" s="32"/>
    </row>
    <row r="37" spans="1:7" x14ac:dyDescent="0.25">
      <c r="A37" s="21" t="s">
        <v>8362</v>
      </c>
      <c r="B37" s="21" t="s">
        <v>8218</v>
      </c>
      <c r="C37" s="21" t="s">
        <v>8220</v>
      </c>
      <c r="D37" s="21" t="s">
        <v>8219</v>
      </c>
      <c r="E37" s="21" t="s">
        <v>8361</v>
      </c>
      <c r="F37" s="32" t="s">
        <v>8407</v>
      </c>
      <c r="G37" s="29"/>
    </row>
    <row r="38" spans="1:7" x14ac:dyDescent="0.25">
      <c r="A38" s="21" t="s">
        <v>8374</v>
      </c>
      <c r="B38" s="23">
        <f>B22/E22</f>
        <v>0.58333333333333337</v>
      </c>
      <c r="C38" s="23">
        <f>C22/E22</f>
        <v>0.34375</v>
      </c>
      <c r="D38" s="23">
        <f>D22/E22</f>
        <v>7.2916666666666671E-2</v>
      </c>
      <c r="E38" s="22">
        <f>SUM(B38:D38)</f>
        <v>1</v>
      </c>
      <c r="F38" s="34">
        <f>B38-$B$50</f>
        <v>-2.952276600925241E-2</v>
      </c>
      <c r="G38" s="30"/>
    </row>
    <row r="39" spans="1:7" x14ac:dyDescent="0.25">
      <c r="A39" s="21" t="s">
        <v>8375</v>
      </c>
      <c r="B39" s="23">
        <f>B23/E23</f>
        <v>0.62831858407079644</v>
      </c>
      <c r="C39" s="23">
        <f>C23/E23</f>
        <v>0.34513274336283184</v>
      </c>
      <c r="D39" s="23">
        <f>D23/E23</f>
        <v>2.6548672566371681E-2</v>
      </c>
      <c r="E39" s="22">
        <f t="shared" ref="E39:E50" si="3">SUM(B39:D39)</f>
        <v>1</v>
      </c>
      <c r="F39" s="34">
        <f t="shared" ref="F39:F50" si="4">B39-$B$50</f>
        <v>1.5462484728210657E-2</v>
      </c>
      <c r="G39" s="30"/>
    </row>
    <row r="40" spans="1:7" x14ac:dyDescent="0.25">
      <c r="A40" s="21" t="s">
        <v>8376</v>
      </c>
      <c r="B40" s="24">
        <f>B24/E24</f>
        <v>0.60869565217391308</v>
      </c>
      <c r="C40" s="24">
        <f>C24/E24</f>
        <v>0.35869565217391303</v>
      </c>
      <c r="D40" s="24">
        <f>D24/E24</f>
        <v>3.2608695652173912E-2</v>
      </c>
      <c r="E40" s="22">
        <f t="shared" si="3"/>
        <v>1</v>
      </c>
      <c r="F40" s="34">
        <f t="shared" si="4"/>
        <v>-4.1604471686726985E-3</v>
      </c>
      <c r="G40" s="30"/>
    </row>
    <row r="41" spans="1:7" x14ac:dyDescent="0.25">
      <c r="A41" s="21" t="s">
        <v>8377</v>
      </c>
      <c r="B41" s="24">
        <f>B25/E25</f>
        <v>0.62831858407079644</v>
      </c>
      <c r="C41" s="24">
        <f>C25/E25</f>
        <v>0.35398230088495575</v>
      </c>
      <c r="D41" s="24">
        <f>D25/E25</f>
        <v>1.7699115044247787E-2</v>
      </c>
      <c r="E41" s="22">
        <f t="shared" si="3"/>
        <v>1</v>
      </c>
      <c r="F41" s="34">
        <f t="shared" si="4"/>
        <v>1.5462484728210657E-2</v>
      </c>
      <c r="G41" s="30"/>
    </row>
    <row r="42" spans="1:7" x14ac:dyDescent="0.25">
      <c r="A42" s="21" t="s">
        <v>8368</v>
      </c>
      <c r="B42" s="24">
        <f>B26/E26</f>
        <v>0.66867469879518071</v>
      </c>
      <c r="C42" s="24">
        <f>C26/E26</f>
        <v>0.31325301204819278</v>
      </c>
      <c r="D42" s="24">
        <f>D26/E26</f>
        <v>1.8072289156626505E-2</v>
      </c>
      <c r="E42" s="22">
        <f t="shared" si="3"/>
        <v>1</v>
      </c>
      <c r="F42" s="34">
        <f t="shared" si="4"/>
        <v>5.581859945259493E-2</v>
      </c>
      <c r="G42" s="30"/>
    </row>
    <row r="43" spans="1:7" x14ac:dyDescent="0.25">
      <c r="A43" s="21" t="s">
        <v>8378</v>
      </c>
      <c r="B43" s="25">
        <f>B27/E27</f>
        <v>0.65359477124183007</v>
      </c>
      <c r="C43" s="25">
        <f>C27/E27</f>
        <v>0.3202614379084967</v>
      </c>
      <c r="D43" s="25">
        <f>D27/E27</f>
        <v>2.6143790849673203E-2</v>
      </c>
      <c r="E43" s="22">
        <f t="shared" si="3"/>
        <v>1</v>
      </c>
      <c r="F43" s="34">
        <f t="shared" si="4"/>
        <v>4.0738671899244294E-2</v>
      </c>
      <c r="G43" s="30"/>
    </row>
    <row r="44" spans="1:7" x14ac:dyDescent="0.25">
      <c r="A44" s="21" t="s">
        <v>8369</v>
      </c>
      <c r="B44" s="25">
        <f>B28/E28</f>
        <v>0.63043478260869568</v>
      </c>
      <c r="C44" s="25">
        <f>C28/E28</f>
        <v>0.36231884057971014</v>
      </c>
      <c r="D44" s="25">
        <f>D28/E28</f>
        <v>7.246376811594203E-3</v>
      </c>
      <c r="E44" s="22">
        <f t="shared" si="3"/>
        <v>1</v>
      </c>
      <c r="F44" s="34">
        <f t="shared" si="4"/>
        <v>1.7578683266109896E-2</v>
      </c>
      <c r="G44" s="30"/>
    </row>
    <row r="45" spans="1:7" x14ac:dyDescent="0.25">
      <c r="A45" s="21" t="s">
        <v>8370</v>
      </c>
      <c r="B45" s="25">
        <f>B29/E29</f>
        <v>0.58536585365853655</v>
      </c>
      <c r="C45" s="25">
        <f>C29/E29</f>
        <v>0.38211382113821141</v>
      </c>
      <c r="D45" s="25">
        <f>D29/E29</f>
        <v>3.2520325203252036E-2</v>
      </c>
      <c r="E45" s="22">
        <f t="shared" si="3"/>
        <v>1</v>
      </c>
      <c r="F45" s="34">
        <f t="shared" si="4"/>
        <v>-2.749024568404923E-2</v>
      </c>
      <c r="G45" s="30"/>
    </row>
    <row r="46" spans="1:7" x14ac:dyDescent="0.25">
      <c r="A46" s="21" t="s">
        <v>8371</v>
      </c>
      <c r="B46" s="26">
        <f>B30/E30</f>
        <v>0.60824742268041232</v>
      </c>
      <c r="C46" s="26">
        <f>C30/E30</f>
        <v>0.35051546391752575</v>
      </c>
      <c r="D46" s="26">
        <f>D30/E30</f>
        <v>4.1237113402061855E-2</v>
      </c>
      <c r="E46" s="22">
        <f t="shared" si="3"/>
        <v>0.99999999999999989</v>
      </c>
      <c r="F46" s="34">
        <f t="shared" si="4"/>
        <v>-4.6086766621734609E-3</v>
      </c>
      <c r="G46" s="30"/>
    </row>
    <row r="47" spans="1:7" x14ac:dyDescent="0.25">
      <c r="A47" s="21" t="s">
        <v>8372</v>
      </c>
      <c r="B47" s="26">
        <f>B31/E31</f>
        <v>0.56521739130434778</v>
      </c>
      <c r="C47" s="26">
        <f>C31/E31</f>
        <v>0.43478260869565216</v>
      </c>
      <c r="D47" s="26">
        <f>D31/E31</f>
        <v>0</v>
      </c>
      <c r="E47" s="22">
        <f t="shared" si="3"/>
        <v>1</v>
      </c>
      <c r="F47" s="34">
        <f t="shared" si="4"/>
        <v>-4.7638708038237998E-2</v>
      </c>
      <c r="G47" s="30"/>
    </row>
    <row r="48" spans="1:7" x14ac:dyDescent="0.25">
      <c r="A48" s="21" t="s">
        <v>8373</v>
      </c>
      <c r="B48" s="26">
        <f>B32/E32</f>
        <v>0.61363636363636365</v>
      </c>
      <c r="C48" s="26">
        <f>C32/E32</f>
        <v>0.35227272727272729</v>
      </c>
      <c r="D48" s="26">
        <f>D32/E32</f>
        <v>3.4090909090909088E-2</v>
      </c>
      <c r="E48" s="22">
        <f t="shared" si="3"/>
        <v>1</v>
      </c>
      <c r="F48" s="34">
        <f t="shared" si="4"/>
        <v>7.8026429377786588E-4</v>
      </c>
      <c r="G48" s="30"/>
    </row>
    <row r="49" spans="1:7" x14ac:dyDescent="0.25">
      <c r="A49" s="21" t="s">
        <v>8379</v>
      </c>
      <c r="B49" s="23">
        <f>B33/E33</f>
        <v>0.49333333333333335</v>
      </c>
      <c r="C49" s="23">
        <f>C33/E33</f>
        <v>0.46666666666666667</v>
      </c>
      <c r="D49" s="23">
        <f>D33/E33</f>
        <v>0.04</v>
      </c>
      <c r="E49" s="22">
        <f t="shared" si="3"/>
        <v>1</v>
      </c>
      <c r="F49" s="34">
        <f t="shared" si="4"/>
        <v>-0.11952276600925243</v>
      </c>
      <c r="G49" s="30"/>
    </row>
    <row r="50" spans="1:7" x14ac:dyDescent="0.25">
      <c r="A50" s="21" t="s">
        <v>8361</v>
      </c>
      <c r="B50" s="22">
        <f>B34/E34</f>
        <v>0.61285609934258578</v>
      </c>
      <c r="C50" s="22">
        <f>C34/E34</f>
        <v>0.36011687363038714</v>
      </c>
      <c r="D50" s="22">
        <f>D34/E34</f>
        <v>2.7027027027027029E-2</v>
      </c>
      <c r="E50" s="22">
        <f t="shared" si="3"/>
        <v>1</v>
      </c>
      <c r="F50" s="35"/>
      <c r="G50" s="30"/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D2E64-03DE-4810-8E06-1363981D55EF}">
  <dimension ref="A1:J30"/>
  <sheetViews>
    <sheetView tabSelected="1" workbookViewId="0">
      <selection activeCell="G64" sqref="G64"/>
    </sheetView>
  </sheetViews>
  <sheetFormatPr defaultRowHeight="15" x14ac:dyDescent="0.25"/>
  <cols>
    <col min="1" max="2" width="14" bestFit="1" customWidth="1"/>
    <col min="3" max="3" width="27.7109375" bestFit="1" customWidth="1"/>
    <col min="4" max="4" width="23.85546875" bestFit="1" customWidth="1"/>
    <col min="5" max="5" width="26.7109375" bestFit="1" customWidth="1"/>
    <col min="6" max="6" width="20.85546875" style="18" bestFit="1" customWidth="1"/>
    <col min="7" max="7" width="17" bestFit="1" customWidth="1"/>
    <col min="8" max="8" width="19.85546875" bestFit="1" customWidth="1"/>
    <col min="9" max="9" width="13.85546875" bestFit="1" customWidth="1"/>
    <col min="10" max="10" width="38.28515625" bestFit="1" customWidth="1"/>
    <col min="11" max="11" width="35.28515625" bestFit="1" customWidth="1"/>
    <col min="12" max="12" width="12" bestFit="1" customWidth="1"/>
    <col min="13" max="13" width="13.7109375" bestFit="1" customWidth="1"/>
    <col min="14" max="14" width="14" bestFit="1" customWidth="1"/>
    <col min="15" max="15" width="12" bestFit="1" customWidth="1"/>
  </cols>
  <sheetData>
    <row r="1" spans="1:10" s="17" customFormat="1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19" t="s">
        <v>8386</v>
      </c>
      <c r="H1" s="19" t="s">
        <v>8387</v>
      </c>
      <c r="J1" s="19" t="s">
        <v>8409</v>
      </c>
    </row>
    <row r="2" spans="1:10" x14ac:dyDescent="0.25">
      <c r="A2" s="21" t="s">
        <v>8388</v>
      </c>
      <c r="B2" s="21">
        <f>COUNTIFS(Kickstarter!$F:$F,"successful",Kickstarter!$D:$D,"&lt;1000",Kickstarter!$R:$R, "plays")</f>
        <v>141</v>
      </c>
      <c r="C2" s="21">
        <f>COUNTIFS(Kickstarter!$F:$F,"failed",Kickstarter!$D:$D,"&lt;1000",Kickstarter!$R:$R, "plays")</f>
        <v>45</v>
      </c>
      <c r="D2" s="21">
        <f>COUNTIFS(Kickstarter!$F:$F,"canceled",Kickstarter!$D:$D,"&lt;1000",Kickstarter!$R:$R, "plays")</f>
        <v>0</v>
      </c>
      <c r="E2" s="21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  <c r="J2" s="22">
        <f>E2/SUM($E$2:$E$13)</f>
        <v>0.17765042979942694</v>
      </c>
    </row>
    <row r="3" spans="1:10" x14ac:dyDescent="0.25">
      <c r="A3" s="21" t="s">
        <v>8389</v>
      </c>
      <c r="B3" s="21">
        <f>COUNTIFS(Kickstarter!$F:$F,"successful",Kickstarter!$D:$D,"&gt;=1000", Kickstarter!$D:$D, "&lt;5000",Kickstarter!$R:$R, "plays")</f>
        <v>388</v>
      </c>
      <c r="C3" s="21">
        <f>COUNTIFS(Kickstarter!$F:$F,"failed",Kickstarter!$D:$D,"&gt;=1000", Kickstarter!$D:$D, "&lt;5000",Kickstarter!$R:$R, "plays")</f>
        <v>146</v>
      </c>
      <c r="D3" s="21">
        <f>COUNTIFS(Kickstarter!$F:$F,"canceled",Kickstarter!$D:$D,"&gt;=1000", Kickstarter!$D:$D, "&lt;5000",Kickstarter!$R:$R, "plays")</f>
        <v>0</v>
      </c>
      <c r="E3" s="21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2" si="3">D3/E3</f>
        <v>0</v>
      </c>
      <c r="J3" s="22">
        <f t="shared" ref="J3:J13" si="4">E3/SUM($E$2:$E$13)</f>
        <v>0.51002865329512892</v>
      </c>
    </row>
    <row r="4" spans="1:10" x14ac:dyDescent="0.25">
      <c r="A4" s="21" t="s">
        <v>8390</v>
      </c>
      <c r="B4" s="21">
        <f>COUNTIFS(Kickstarter!$F:$F,"successful",Kickstarter!$D:$D,"&gt;=5000", Kickstarter!$D:$D, "&lt;10000",Kickstarter!$R:$R, "plays")</f>
        <v>93</v>
      </c>
      <c r="C4" s="21">
        <f>COUNTIFS(Kickstarter!$F:$F,"failed",Kickstarter!$D:$D,"&gt;=5000", Kickstarter!$D:$D, "&lt;10000",Kickstarter!$R:$R, "plays")</f>
        <v>76</v>
      </c>
      <c r="D4" s="21">
        <f>COUNTIFS(Kickstarter!$F:$F,"canceled",Kickstarter!$D:$D,"&gt;=5000", Kickstarter!$D:$D, "&lt;10000",Kickstarter!$R:$R, "plays")</f>
        <v>0</v>
      </c>
      <c r="E4" s="21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J4" s="22">
        <f t="shared" si="4"/>
        <v>0.16141356255969436</v>
      </c>
    </row>
    <row r="5" spans="1:10" x14ac:dyDescent="0.25">
      <c r="A5" s="21" t="s">
        <v>8391</v>
      </c>
      <c r="B5" s="21">
        <f>COUNTIFS(Kickstarter!$F:$F,"successful",Kickstarter!$D:$D,"&gt;=10000", Kickstarter!$D:$D, "&lt;15000",Kickstarter!$R:$R, "plays")</f>
        <v>39</v>
      </c>
      <c r="C5" s="21">
        <f>COUNTIFS(Kickstarter!$F:$F,"failed",Kickstarter!$D:$D,"&gt;=10000", Kickstarter!$D:$D, "&lt;15000",Kickstarter!$R:$R, "plays")</f>
        <v>33</v>
      </c>
      <c r="D5" s="21">
        <f>COUNTIFS(Kickstarter!$F:$F,"canceled",Kickstarter!$D:$D,"&gt;=10000", Kickstarter!$D:$D, "&lt;15000",Kickstarter!$R:$R, "plays")</f>
        <v>0</v>
      </c>
      <c r="E5" s="21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  <c r="J5" s="22">
        <f t="shared" si="4"/>
        <v>6.8767908309455589E-2</v>
      </c>
    </row>
    <row r="6" spans="1:10" x14ac:dyDescent="0.25">
      <c r="A6" s="21" t="s">
        <v>8392</v>
      </c>
      <c r="B6" s="21">
        <f>COUNTIFS(Kickstarter!$F:$F,"successful",Kickstarter!$D:$D,"&gt;=15000", Kickstarter!$D:$D, "&lt;20000",Kickstarter!$R:$R, "plays")</f>
        <v>12</v>
      </c>
      <c r="C6" s="21">
        <f>COUNTIFS(Kickstarter!$F:$F,"failed",Kickstarter!$D:$D,"&gt;=15000", Kickstarter!$D:$D, "&lt;20000",Kickstarter!$R:$R, "plays")</f>
        <v>12</v>
      </c>
      <c r="D6" s="21">
        <f>COUNTIFS(Kickstarter!$F:$F,"canceled",Kickstarter!$D:$D,"&gt;=15000", Kickstarter!$D:$D, "&lt;20000",Kickstarter!$R:$R, "plays")</f>
        <v>0</v>
      </c>
      <c r="E6" s="21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J6" s="22">
        <f t="shared" si="4"/>
        <v>2.2922636103151862E-2</v>
      </c>
    </row>
    <row r="7" spans="1:10" x14ac:dyDescent="0.25">
      <c r="A7" s="21" t="s">
        <v>8393</v>
      </c>
      <c r="B7" s="21">
        <f>COUNTIFS(Kickstarter!$F:$F,"successful",Kickstarter!$D:$D,"&gt;=20000", Kickstarter!$D:$D, "&lt;25000",Kickstarter!$R:$R, "plays")</f>
        <v>9</v>
      </c>
      <c r="C7" s="21">
        <f>COUNTIFS(Kickstarter!$F:$F,"failed",Kickstarter!$D:$D,"&gt;=20000", Kickstarter!$D:$D, "&lt;25000",Kickstarter!$R:$R, "plays")</f>
        <v>11</v>
      </c>
      <c r="D7" s="21">
        <f>COUNTIFS(Kickstarter!$F:$F,"canceled",Kickstarter!$D:$D,"&gt;=20000", Kickstarter!$D:$D, "&lt;25000",Kickstarter!$R:$R, "plays")</f>
        <v>0</v>
      </c>
      <c r="E7" s="21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  <c r="J7" s="22">
        <f t="shared" si="4"/>
        <v>1.9102196752626553E-2</v>
      </c>
    </row>
    <row r="8" spans="1:10" x14ac:dyDescent="0.25">
      <c r="A8" s="21" t="s">
        <v>8394</v>
      </c>
      <c r="B8" s="21">
        <f>COUNTIFS(Kickstarter!$F:$F,"successful",Kickstarter!$D:$D,"&gt;=25000", Kickstarter!$D:$D, "&lt;30000",Kickstarter!$R:$R, "plays")</f>
        <v>1</v>
      </c>
      <c r="C8" s="21">
        <f>COUNTIFS(Kickstarter!$F:$F,"failed",Kickstarter!$D:$D,"&gt;=25000", Kickstarter!$D:$D, "&lt;30000",Kickstarter!$R:$R, "plays")</f>
        <v>4</v>
      </c>
      <c r="D8" s="21">
        <f>COUNTIFS(Kickstarter!$F:$F,"canceled",Kickstarter!$D:$D,"&gt;=25000", Kickstarter!$D:$D, "&lt;30000",Kickstarter!$R:$R, "plays")</f>
        <v>0</v>
      </c>
      <c r="E8" s="21">
        <f>SUM(B8:D8)</f>
        <v>5</v>
      </c>
      <c r="F8" s="22">
        <f t="shared" si="1"/>
        <v>0.2</v>
      </c>
      <c r="G8" s="22">
        <f>C8/E8</f>
        <v>0.8</v>
      </c>
      <c r="H8" s="22">
        <f t="shared" si="3"/>
        <v>0</v>
      </c>
      <c r="J8" s="22">
        <f t="shared" si="4"/>
        <v>4.7755491881566383E-3</v>
      </c>
    </row>
    <row r="9" spans="1:10" x14ac:dyDescent="0.25">
      <c r="A9" s="21" t="s">
        <v>8395</v>
      </c>
      <c r="B9" s="21">
        <f>COUNTIFS(Kickstarter!$F:$F,"successful",Kickstarter!$D:$D,"&gt;=30000", Kickstarter!$D:$D, "&lt;35000",Kickstarter!$R:$R, "plays")</f>
        <v>3</v>
      </c>
      <c r="C9" s="21">
        <f>COUNTIFS(Kickstarter!$F:$F,"failed",Kickstarter!$D:$D,"&gt;=30000", Kickstarter!$D:$D, "&lt;35000",Kickstarter!$R:$R, "plays")</f>
        <v>8</v>
      </c>
      <c r="D9" s="21">
        <f>COUNTIFS(Kickstarter!$F:$F,"canceled",Kickstarter!$D:$D,"&gt;=30000", Kickstarter!$D:$D, "&lt;35000",Kickstarter!$R:$R, "plays")</f>
        <v>0</v>
      </c>
      <c r="E9" s="21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  <c r="J9" s="22">
        <f t="shared" si="4"/>
        <v>1.0506208213944603E-2</v>
      </c>
    </row>
    <row r="10" spans="1:10" x14ac:dyDescent="0.25">
      <c r="A10" s="21" t="s">
        <v>8396</v>
      </c>
      <c r="B10" s="21">
        <f>COUNTIFS(Kickstarter!$F:$F,"successful",Kickstarter!$D:$D,"&gt;=35000", Kickstarter!$D:$D, "&lt;40000",Kickstarter!$R:$R, "plays")</f>
        <v>4</v>
      </c>
      <c r="C10" s="21">
        <f>COUNTIFS(Kickstarter!$F:$F,"failed",Kickstarter!$D:$D,"&gt;=35000", Kickstarter!$D:$D, "&lt;40000",Kickstarter!$R:$R, "plays")</f>
        <v>2</v>
      </c>
      <c r="D10" s="21">
        <f>COUNTIFS(Kickstarter!$F:$F,"canceled",Kickstarter!$D:$D,"&gt;=35000", Kickstarter!$D:$D, "&lt;40000",Kickstarter!$R:$R, "plays")</f>
        <v>0</v>
      </c>
      <c r="E10" s="21">
        <f t="shared" si="0"/>
        <v>6</v>
      </c>
      <c r="F10" s="22">
        <f>B10/E10</f>
        <v>0.66666666666666663</v>
      </c>
      <c r="G10" s="22">
        <f t="shared" si="2"/>
        <v>0.33333333333333331</v>
      </c>
      <c r="H10" s="22">
        <f t="shared" si="3"/>
        <v>0</v>
      </c>
      <c r="J10" s="22">
        <f t="shared" si="4"/>
        <v>5.7306590257879654E-3</v>
      </c>
    </row>
    <row r="11" spans="1:10" x14ac:dyDescent="0.25">
      <c r="A11" s="21" t="s">
        <v>8397</v>
      </c>
      <c r="B11" s="21">
        <f>COUNTIFS(Kickstarter!$F:$F,"successful",Kickstarter!$D:$D,"&gt;=40000", Kickstarter!$D:$D, "&lt;45000",Kickstarter!$R:$R, "plays")</f>
        <v>2</v>
      </c>
      <c r="C11" s="21">
        <f>COUNTIFS(Kickstarter!$F:$F,"failed",Kickstarter!$D:$D,"&gt;=40000", Kickstarter!$D:$D, "&lt;45000",Kickstarter!$R:$R, "plays")</f>
        <v>1</v>
      </c>
      <c r="D11" s="21">
        <f>COUNTIFS(Kickstarter!$F:$F,"canceled",Kickstarter!$D:$D,"&gt;=40000", Kickstarter!$D:$D, "&lt;45000",Kickstarter!$R:$R, "plays")</f>
        <v>0</v>
      </c>
      <c r="E11" s="21">
        <f t="shared" si="0"/>
        <v>3</v>
      </c>
      <c r="F11" s="22">
        <f>B11/E11</f>
        <v>0.66666666666666663</v>
      </c>
      <c r="G11" s="22">
        <f>C11/E11</f>
        <v>0.33333333333333331</v>
      </c>
      <c r="H11" s="22">
        <f>D11/E11</f>
        <v>0</v>
      </c>
      <c r="J11" s="22">
        <f t="shared" si="4"/>
        <v>2.8653295128939827E-3</v>
      </c>
    </row>
    <row r="12" spans="1:10" x14ac:dyDescent="0.25">
      <c r="A12" s="21" t="s">
        <v>8398</v>
      </c>
      <c r="B12" s="21">
        <f>COUNTIFS(Kickstarter!$F:$F,"successful",Kickstarter!$D:$D,"&gt;=45000", Kickstarter!$D:$D, "&lt;50000",Kickstarter!$R:$R, "plays")</f>
        <v>0</v>
      </c>
      <c r="C12" s="21">
        <f>COUNTIFS(Kickstarter!$F:$F,"failed",Kickstarter!$D:$D,"&gt;=45000", Kickstarter!$D:$D, "&lt;50000",Kickstarter!$R:$R, "plays")</f>
        <v>1</v>
      </c>
      <c r="D12" s="21">
        <f>COUNTIFS(Kickstarter!$F:$F,"canceled",Kickstarter!$D:$D,"&gt;=45000", Kickstarter!$D:$D, "&lt;50000",Kickstarter!$R:$R, "plays")</f>
        <v>0</v>
      </c>
      <c r="E12" s="21">
        <f>SUM(B12:D12)</f>
        <v>1</v>
      </c>
      <c r="F12" s="22">
        <f>B12/E12</f>
        <v>0</v>
      </c>
      <c r="G12" s="22">
        <f>C12/E12</f>
        <v>1</v>
      </c>
      <c r="H12" s="22">
        <f t="shared" si="3"/>
        <v>0</v>
      </c>
      <c r="J12" s="22">
        <f t="shared" si="4"/>
        <v>9.5510983763132757E-4</v>
      </c>
    </row>
    <row r="13" spans="1:10" x14ac:dyDescent="0.25">
      <c r="A13" s="21" t="s">
        <v>8410</v>
      </c>
      <c r="B13" s="21">
        <f>COUNTIFS(Kickstarter!$F:$F,"successful",Kickstarter!$D:$D,"&gt;=50000",Kickstarter!$R:$R, "plays")</f>
        <v>2</v>
      </c>
      <c r="C13" s="21">
        <f>COUNTIFS(Kickstarter!$F:$F,"failed",Kickstarter!$D:$D,"&gt;=50000",Kickstarter!$R:$R, "plays")</f>
        <v>14</v>
      </c>
      <c r="D13" s="21">
        <f>COUNTIFS(Kickstarter!$F:$F,"canceled",Kickstarter!$D:$D,"&gt;=50000",Kickstarter!$R:$R, "plays")</f>
        <v>0</v>
      </c>
      <c r="E13" s="21">
        <f t="shared" si="0"/>
        <v>16</v>
      </c>
      <c r="F13" s="22">
        <f t="shared" si="1"/>
        <v>0.125</v>
      </c>
      <c r="G13" s="22">
        <f t="shared" si="2"/>
        <v>0.875</v>
      </c>
      <c r="H13" s="22">
        <f>D13/E13</f>
        <v>0</v>
      </c>
      <c r="J13" s="22">
        <f t="shared" si="4"/>
        <v>1.5281757402101241E-2</v>
      </c>
    </row>
    <row r="18" spans="2:6" x14ac:dyDescent="0.25">
      <c r="B18" s="11" t="s">
        <v>8362</v>
      </c>
      <c r="C18" t="s">
        <v>8399</v>
      </c>
      <c r="D18" t="s">
        <v>8400</v>
      </c>
      <c r="E18" t="s">
        <v>8401</v>
      </c>
      <c r="F18"/>
    </row>
    <row r="19" spans="2:6" x14ac:dyDescent="0.25">
      <c r="B19" s="12" t="s">
        <v>8388</v>
      </c>
      <c r="C19" s="28">
        <v>0.75806451612903225</v>
      </c>
      <c r="D19" s="28">
        <v>0.24193548387096775</v>
      </c>
      <c r="E19" s="28">
        <v>0</v>
      </c>
      <c r="F19"/>
    </row>
    <row r="20" spans="2:6" x14ac:dyDescent="0.25">
      <c r="B20" s="12" t="s">
        <v>8389</v>
      </c>
      <c r="C20" s="28">
        <v>0.72659176029962547</v>
      </c>
      <c r="D20" s="28">
        <v>0.27340823970037453</v>
      </c>
      <c r="E20" s="28">
        <v>0</v>
      </c>
      <c r="F20"/>
    </row>
    <row r="21" spans="2:6" x14ac:dyDescent="0.25">
      <c r="B21" s="12" t="s">
        <v>8390</v>
      </c>
      <c r="C21" s="28">
        <v>0.55029585798816572</v>
      </c>
      <c r="D21" s="28">
        <v>0.44970414201183434</v>
      </c>
      <c r="E21" s="28">
        <v>0</v>
      </c>
      <c r="F21"/>
    </row>
    <row r="22" spans="2:6" x14ac:dyDescent="0.25">
      <c r="B22" s="12" t="s">
        <v>8391</v>
      </c>
      <c r="C22" s="28">
        <v>0.54166666666666663</v>
      </c>
      <c r="D22" s="28">
        <v>0.45833333333333331</v>
      </c>
      <c r="E22" s="28">
        <v>0</v>
      </c>
      <c r="F22"/>
    </row>
    <row r="23" spans="2:6" x14ac:dyDescent="0.25">
      <c r="B23" s="12" t="s">
        <v>8392</v>
      </c>
      <c r="C23" s="28">
        <v>0.5</v>
      </c>
      <c r="D23" s="28">
        <v>0.5</v>
      </c>
      <c r="E23" s="28">
        <v>0</v>
      </c>
    </row>
    <row r="24" spans="2:6" x14ac:dyDescent="0.25">
      <c r="B24" s="12" t="s">
        <v>8393</v>
      </c>
      <c r="C24" s="28">
        <v>0.45</v>
      </c>
      <c r="D24" s="28">
        <v>0.55000000000000004</v>
      </c>
      <c r="E24" s="28">
        <v>0</v>
      </c>
    </row>
    <row r="25" spans="2:6" x14ac:dyDescent="0.25">
      <c r="B25" s="12" t="s">
        <v>8394</v>
      </c>
      <c r="C25" s="28">
        <v>0.2</v>
      </c>
      <c r="D25" s="28">
        <v>0.8</v>
      </c>
      <c r="E25" s="28">
        <v>0</v>
      </c>
    </row>
    <row r="26" spans="2:6" x14ac:dyDescent="0.25">
      <c r="B26" s="12" t="s">
        <v>8395</v>
      </c>
      <c r="C26" s="28">
        <v>0.27272727272727271</v>
      </c>
      <c r="D26" s="28">
        <v>0.72727272727272729</v>
      </c>
      <c r="E26" s="28">
        <v>0</v>
      </c>
    </row>
    <row r="27" spans="2:6" x14ac:dyDescent="0.25">
      <c r="B27" s="12" t="s">
        <v>8396</v>
      </c>
      <c r="C27" s="28">
        <v>0.66666666666666663</v>
      </c>
      <c r="D27" s="28">
        <v>0.33333333333333331</v>
      </c>
      <c r="E27" s="28">
        <v>0</v>
      </c>
    </row>
    <row r="28" spans="2:6" x14ac:dyDescent="0.25">
      <c r="B28" s="12" t="s">
        <v>8397</v>
      </c>
      <c r="C28" s="28">
        <v>0.66666666666666663</v>
      </c>
      <c r="D28" s="28">
        <v>0.33333333333333331</v>
      </c>
      <c r="E28" s="28">
        <v>0</v>
      </c>
    </row>
    <row r="29" spans="2:6" x14ac:dyDescent="0.25">
      <c r="B29" s="12" t="s">
        <v>8398</v>
      </c>
      <c r="C29" s="28">
        <v>0</v>
      </c>
      <c r="D29" s="28">
        <v>1</v>
      </c>
      <c r="E29" s="28">
        <v>0</v>
      </c>
    </row>
    <row r="30" spans="2:6" x14ac:dyDescent="0.25">
      <c r="B30" s="12" t="s">
        <v>8410</v>
      </c>
      <c r="C30" s="28">
        <v>0.125</v>
      </c>
      <c r="D30" s="28">
        <v>0.875</v>
      </c>
      <c r="E30" s="28">
        <v>0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K6" sqref="K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8365</v>
      </c>
      <c r="R1" s="1" t="s">
        <v>8359</v>
      </c>
      <c r="S1" s="14" t="s">
        <v>8366</v>
      </c>
      <c r="T1" s="14" t="s">
        <v>8367</v>
      </c>
      <c r="U1" s="17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ROUND(E67/L67,2)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e">
        <f t="shared" ref="P131:P194" si="11">ROUND(E131/L131,2)</f>
        <v>#DIV/0!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e">
        <f t="shared" ref="P195:P258" si="16">ROUND(E195/L195,2)</f>
        <v>#DIV/0!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ROUND(E259/L259,2)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ROUND(E323/L323,2)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ROUND(E387/L387,2)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ROUND(E451/L451,2)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ROUND(E515/L515,2)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ROUND(E579/L579,2)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ROUND(E643/L643,2)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ROUND(E707/L707,2)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e">
        <f t="shared" si="56"/>
        <v>#DIV/0!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ROUND(E771/L771,2)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ROUND(E835/L835,2)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ref="P899:P962" si="71">ROUND(E899/L899,2)</f>
        <v>#DIV/0!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ROUND(E963/L963,2)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ROUND(E1027/L1027,2)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ROUND(E1091/L1091,2)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ROUND(E1155/L1155,2)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ROUND(E1219/L1219,2)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ROUND(E1283/L1283,2)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ROUND(E1347/L1347,2)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ref="P1411:P1474" si="111">ROUND(E1411/L1411,2)</f>
        <v>#DIV/0!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ROUND(E1475/L1475,2)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ROUND(E1539/L1539,2)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ROUND(E1603/L1603,2)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ROUND(E1667/L1667,2)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ref="P1731:P1794" si="136">ROUND(E1731/L1731,2)</f>
        <v>#DIV/0!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ROUND(E1795/L1795,2)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ROUND(E1859/L1859,2)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ROUND(E1923/L1923,2)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ROUND(E1987/L1987,2)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ROUND(E2051/L2051,2)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ROUND(E2115/L2115,2)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ROUND(E2243/L2243,2)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ROUND(E2307/L2307,2)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ref="P2371:P2434" si="186">ROUND(E2371/L2371,2)</f>
        <v>#DIV/0!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ref="P2435:P2498" si="191">ROUND(E2435/L2435,2)</f>
        <v>#DIV/0!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ROUND(E2499/L2499,2)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ref="P2563:P2626" si="201">ROUND(E2563/L2563,2)</f>
        <v>#DIV/0!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ROUND(E2627/L2627,2)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ROUND(E2691/L2691,2)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ROUND(E2755/L2755,2)</f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ROUND(E2819/L2819,2)</f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ref="P2883:P2946" si="226">ROUND(E2883/L2883,2)</f>
        <v>#DIV/0!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ref="P2947:P3010" si="231">ROUND(E2947/L2947,2)</f>
        <v>#DIV/0!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ROUND(E3011/L3011,2)</f>
        <v>233.9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ROUND(E3075/L3075,2)</f>
        <v>92.14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ROUND(E3139/L3139,2)</f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ROUND(E3203/L3203,2)</f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ROUND(E3267/L3267,2)</f>
        <v>70.290000000000006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ROUND(E3331/L3331,2)</f>
        <v>44.92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ROUND(E3395/L3395,2)</f>
        <v>36.07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ROUND(E3459/L3459,2)</f>
        <v>50.98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ROUND(E3523/L3523,2)</f>
        <v>45.62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ROUND(E3587/L3587,2)</f>
        <v>176.09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ROUND(E3651/L3651,2)</f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ROUND(E3715/L3715,2)</f>
        <v>106.84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ROUND(E3779/L3779,2)</f>
        <v>48.54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ROUND(E3843/L3843,2)</f>
        <v>25.65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ROUND(E3907/L3907,2)</f>
        <v>24.71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ROUND(E3971/L3971,2)</f>
        <v>35.17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ROUND(E4035/L4035,2)</f>
        <v>65.34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P1048576 R1:T1">
    <cfRule type="top10" dxfId="13" priority="2" bottom="1" rank="1"/>
  </conditionalFormatting>
  <conditionalFormatting sqref="O1:P4115 R1:T1">
    <cfRule type="top10" dxfId="12" priority="1" rank="1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Jiemin Sheng</cp:lastModifiedBy>
  <dcterms:created xsi:type="dcterms:W3CDTF">2017-04-20T15:17:24Z</dcterms:created>
  <dcterms:modified xsi:type="dcterms:W3CDTF">2022-08-17T02:09:57Z</dcterms:modified>
</cp:coreProperties>
</file>