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perUs\Documents\Jill\Universidad\Noveno semestre\Econometria Financiera\Primer Corte\"/>
    </mc:Choice>
  </mc:AlternateContent>
  <xr:revisionPtr revIDLastSave="0" documentId="13_ncr:1_{20449777-EB74-4168-B6C4-5099FFC7B7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Estadística descriptiva TDD" sheetId="11" r:id="rId2"/>
    <sheet name="Suavización exponencial" sheetId="10" r:id="rId3"/>
    <sheet name="Promedios móviles simples" sheetId="9" r:id="rId4"/>
    <sheet name="Estadística descriptiva modelo1" sheetId="2" r:id="rId5"/>
    <sheet name="Regresión modelo 1" sheetId="5" r:id="rId6"/>
    <sheet name="Regresión modelo2" sheetId="6" r:id="rId7"/>
    <sheet name="Regresión modelo 3" sheetId="7" r:id="rId8"/>
    <sheet name="Regresión grado 6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C3" i="10"/>
  <c r="G2" i="9"/>
  <c r="O258" i="9"/>
  <c r="O257" i="9"/>
  <c r="C258" i="9" s="1"/>
  <c r="C257" i="9"/>
  <c r="C254" i="9"/>
  <c r="D13" i="9"/>
  <c r="D11" i="9"/>
  <c r="D10" i="9"/>
  <c r="D8" i="9"/>
  <c r="E8" i="9" s="1"/>
  <c r="D9" i="9"/>
  <c r="X43" i="1"/>
  <c r="X46" i="1"/>
  <c r="X48" i="1" s="1"/>
  <c r="C7" i="10" l="1"/>
  <c r="C5" i="10"/>
  <c r="C4" i="10"/>
  <c r="S2" i="1"/>
  <c r="P2" i="1"/>
  <c r="M229" i="1"/>
  <c r="M231" i="1" s="1"/>
  <c r="Y41" i="1" s="1"/>
  <c r="M4" i="1"/>
  <c r="M3" i="1"/>
  <c r="M2" i="1"/>
  <c r="N229" i="1"/>
  <c r="I2" i="9"/>
  <c r="E2" i="5"/>
  <c r="E15" i="7"/>
  <c r="E15" i="5"/>
  <c r="I258" i="9"/>
  <c r="I260" i="9" s="1"/>
  <c r="N257" i="9"/>
  <c r="M257" i="9"/>
  <c r="L257" i="9"/>
  <c r="K257" i="9"/>
  <c r="J257" i="9"/>
  <c r="I257" i="9"/>
  <c r="H257" i="9"/>
  <c r="G257" i="9"/>
  <c r="F257" i="9"/>
  <c r="E257" i="9"/>
  <c r="D257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N254" i="9"/>
  <c r="M254" i="9"/>
  <c r="L254" i="9"/>
  <c r="K254" i="9"/>
  <c r="J254" i="9"/>
  <c r="I254" i="9"/>
  <c r="H254" i="9"/>
  <c r="G254" i="9"/>
  <c r="F254" i="9"/>
  <c r="E254" i="9"/>
  <c r="D254" i="9"/>
  <c r="H229" i="9"/>
  <c r="G229" i="9"/>
  <c r="K228" i="9"/>
  <c r="J228" i="9"/>
  <c r="I228" i="9"/>
  <c r="H228" i="9"/>
  <c r="G228" i="9"/>
  <c r="K227" i="9"/>
  <c r="J227" i="9"/>
  <c r="I227" i="9"/>
  <c r="H227" i="9"/>
  <c r="G227" i="9"/>
  <c r="K226" i="9"/>
  <c r="J226" i="9"/>
  <c r="I226" i="9"/>
  <c r="H226" i="9"/>
  <c r="G226" i="9"/>
  <c r="K225" i="9"/>
  <c r="J225" i="9"/>
  <c r="I225" i="9"/>
  <c r="H225" i="9"/>
  <c r="G225" i="9"/>
  <c r="K224" i="9"/>
  <c r="J224" i="9"/>
  <c r="I224" i="9"/>
  <c r="H224" i="9"/>
  <c r="G224" i="9"/>
  <c r="K223" i="9"/>
  <c r="J223" i="9"/>
  <c r="I223" i="9"/>
  <c r="H223" i="9"/>
  <c r="G223" i="9"/>
  <c r="E223" i="9"/>
  <c r="D223" i="9"/>
  <c r="K222" i="9"/>
  <c r="J222" i="9"/>
  <c r="I222" i="9"/>
  <c r="H222" i="9"/>
  <c r="G222" i="9"/>
  <c r="E222" i="9"/>
  <c r="D222" i="9"/>
  <c r="K221" i="9"/>
  <c r="J221" i="9"/>
  <c r="I221" i="9"/>
  <c r="H221" i="9"/>
  <c r="G221" i="9"/>
  <c r="E221" i="9"/>
  <c r="D221" i="9"/>
  <c r="K220" i="9"/>
  <c r="J220" i="9"/>
  <c r="I220" i="9"/>
  <c r="H220" i="9"/>
  <c r="G220" i="9"/>
  <c r="E220" i="9"/>
  <c r="D220" i="9"/>
  <c r="K219" i="9"/>
  <c r="J219" i="9"/>
  <c r="I219" i="9"/>
  <c r="H219" i="9"/>
  <c r="G219" i="9"/>
  <c r="E219" i="9"/>
  <c r="D219" i="9"/>
  <c r="K218" i="9"/>
  <c r="J218" i="9"/>
  <c r="I218" i="9"/>
  <c r="H218" i="9"/>
  <c r="G218" i="9"/>
  <c r="E218" i="9"/>
  <c r="D218" i="9"/>
  <c r="K217" i="9"/>
  <c r="J217" i="9"/>
  <c r="I217" i="9"/>
  <c r="H217" i="9"/>
  <c r="G217" i="9"/>
  <c r="E217" i="9"/>
  <c r="D217" i="9"/>
  <c r="K216" i="9"/>
  <c r="J216" i="9"/>
  <c r="I216" i="9"/>
  <c r="H216" i="9"/>
  <c r="G216" i="9"/>
  <c r="E216" i="9"/>
  <c r="D216" i="9"/>
  <c r="K215" i="9"/>
  <c r="J215" i="9"/>
  <c r="I215" i="9"/>
  <c r="H215" i="9"/>
  <c r="G215" i="9"/>
  <c r="E215" i="9"/>
  <c r="D215" i="9"/>
  <c r="K214" i="9"/>
  <c r="J214" i="9"/>
  <c r="I214" i="9"/>
  <c r="H214" i="9"/>
  <c r="G214" i="9"/>
  <c r="E214" i="9"/>
  <c r="D214" i="9"/>
  <c r="K213" i="9"/>
  <c r="J213" i="9"/>
  <c r="I213" i="9"/>
  <c r="H213" i="9"/>
  <c r="G213" i="9"/>
  <c r="E213" i="9"/>
  <c r="D213" i="9"/>
  <c r="K212" i="9"/>
  <c r="J212" i="9"/>
  <c r="I212" i="9"/>
  <c r="H212" i="9"/>
  <c r="G212" i="9"/>
  <c r="E212" i="9"/>
  <c r="D212" i="9"/>
  <c r="K211" i="9"/>
  <c r="J211" i="9"/>
  <c r="I211" i="9"/>
  <c r="H211" i="9"/>
  <c r="G211" i="9"/>
  <c r="E211" i="9"/>
  <c r="D211" i="9"/>
  <c r="K210" i="9"/>
  <c r="J210" i="9"/>
  <c r="I210" i="9"/>
  <c r="H210" i="9"/>
  <c r="G210" i="9"/>
  <c r="E210" i="9"/>
  <c r="D210" i="9"/>
  <c r="K209" i="9"/>
  <c r="J209" i="9"/>
  <c r="I209" i="9"/>
  <c r="H209" i="9"/>
  <c r="G209" i="9"/>
  <c r="E209" i="9"/>
  <c r="D209" i="9"/>
  <c r="K208" i="9"/>
  <c r="J208" i="9"/>
  <c r="I208" i="9"/>
  <c r="H208" i="9"/>
  <c r="G208" i="9"/>
  <c r="E208" i="9"/>
  <c r="D208" i="9"/>
  <c r="K207" i="9"/>
  <c r="J207" i="9"/>
  <c r="I207" i="9"/>
  <c r="H207" i="9"/>
  <c r="G207" i="9"/>
  <c r="E207" i="9"/>
  <c r="D207" i="9"/>
  <c r="K206" i="9"/>
  <c r="J206" i="9"/>
  <c r="I206" i="9"/>
  <c r="H206" i="9"/>
  <c r="G206" i="9"/>
  <c r="E206" i="9"/>
  <c r="D206" i="9"/>
  <c r="K205" i="9"/>
  <c r="J205" i="9"/>
  <c r="I205" i="9"/>
  <c r="H205" i="9"/>
  <c r="G205" i="9"/>
  <c r="E205" i="9"/>
  <c r="D205" i="9"/>
  <c r="K204" i="9"/>
  <c r="J204" i="9"/>
  <c r="I204" i="9"/>
  <c r="H204" i="9"/>
  <c r="G204" i="9"/>
  <c r="E204" i="9"/>
  <c r="D204" i="9"/>
  <c r="K203" i="9"/>
  <c r="J203" i="9"/>
  <c r="I203" i="9"/>
  <c r="H203" i="9"/>
  <c r="G203" i="9"/>
  <c r="E203" i="9"/>
  <c r="D203" i="9"/>
  <c r="K202" i="9"/>
  <c r="J202" i="9"/>
  <c r="I202" i="9"/>
  <c r="H202" i="9"/>
  <c r="G202" i="9"/>
  <c r="E202" i="9"/>
  <c r="D202" i="9"/>
  <c r="K201" i="9"/>
  <c r="J201" i="9"/>
  <c r="I201" i="9"/>
  <c r="H201" i="9"/>
  <c r="G201" i="9"/>
  <c r="E201" i="9"/>
  <c r="D201" i="9"/>
  <c r="K200" i="9"/>
  <c r="J200" i="9"/>
  <c r="I200" i="9"/>
  <c r="H200" i="9"/>
  <c r="G200" i="9"/>
  <c r="E200" i="9"/>
  <c r="D200" i="9"/>
  <c r="K199" i="9"/>
  <c r="J199" i="9"/>
  <c r="I199" i="9"/>
  <c r="H199" i="9"/>
  <c r="G199" i="9"/>
  <c r="E199" i="9"/>
  <c r="D199" i="9"/>
  <c r="K198" i="9"/>
  <c r="J198" i="9"/>
  <c r="I198" i="9"/>
  <c r="H198" i="9"/>
  <c r="G198" i="9"/>
  <c r="E198" i="9"/>
  <c r="D198" i="9"/>
  <c r="K197" i="9"/>
  <c r="J197" i="9"/>
  <c r="I197" i="9"/>
  <c r="H197" i="9"/>
  <c r="G197" i="9"/>
  <c r="E197" i="9"/>
  <c r="D197" i="9"/>
  <c r="K196" i="9"/>
  <c r="J196" i="9"/>
  <c r="I196" i="9"/>
  <c r="H196" i="9"/>
  <c r="G196" i="9"/>
  <c r="E196" i="9"/>
  <c r="D196" i="9"/>
  <c r="K195" i="9"/>
  <c r="J195" i="9"/>
  <c r="I195" i="9"/>
  <c r="H195" i="9"/>
  <c r="G195" i="9"/>
  <c r="E195" i="9"/>
  <c r="D195" i="9"/>
  <c r="K194" i="9"/>
  <c r="J194" i="9"/>
  <c r="I194" i="9"/>
  <c r="H194" i="9"/>
  <c r="G194" i="9"/>
  <c r="E194" i="9"/>
  <c r="D194" i="9"/>
  <c r="K193" i="9"/>
  <c r="J193" i="9"/>
  <c r="I193" i="9"/>
  <c r="H193" i="9"/>
  <c r="G193" i="9"/>
  <c r="E193" i="9"/>
  <c r="D193" i="9"/>
  <c r="K192" i="9"/>
  <c r="J192" i="9"/>
  <c r="I192" i="9"/>
  <c r="H192" i="9"/>
  <c r="G192" i="9"/>
  <c r="E192" i="9"/>
  <c r="D192" i="9"/>
  <c r="K191" i="9"/>
  <c r="J191" i="9"/>
  <c r="I191" i="9"/>
  <c r="H191" i="9"/>
  <c r="G191" i="9"/>
  <c r="E191" i="9"/>
  <c r="D191" i="9"/>
  <c r="K190" i="9"/>
  <c r="J190" i="9"/>
  <c r="I190" i="9"/>
  <c r="H190" i="9"/>
  <c r="G190" i="9"/>
  <c r="E190" i="9"/>
  <c r="D190" i="9"/>
  <c r="K189" i="9"/>
  <c r="J189" i="9"/>
  <c r="I189" i="9"/>
  <c r="H189" i="9"/>
  <c r="G189" i="9"/>
  <c r="E189" i="9"/>
  <c r="D189" i="9"/>
  <c r="K188" i="9"/>
  <c r="J188" i="9"/>
  <c r="I188" i="9"/>
  <c r="H188" i="9"/>
  <c r="G188" i="9"/>
  <c r="E188" i="9"/>
  <c r="D188" i="9"/>
  <c r="K187" i="9"/>
  <c r="J187" i="9"/>
  <c r="I187" i="9"/>
  <c r="H187" i="9"/>
  <c r="G187" i="9"/>
  <c r="E187" i="9"/>
  <c r="D187" i="9"/>
  <c r="K186" i="9"/>
  <c r="J186" i="9"/>
  <c r="I186" i="9"/>
  <c r="H186" i="9"/>
  <c r="G186" i="9"/>
  <c r="E186" i="9"/>
  <c r="D186" i="9"/>
  <c r="K185" i="9"/>
  <c r="J185" i="9"/>
  <c r="I185" i="9"/>
  <c r="H185" i="9"/>
  <c r="G185" i="9"/>
  <c r="E185" i="9"/>
  <c r="D185" i="9"/>
  <c r="K184" i="9"/>
  <c r="J184" i="9"/>
  <c r="I184" i="9"/>
  <c r="H184" i="9"/>
  <c r="G184" i="9"/>
  <c r="E184" i="9"/>
  <c r="D184" i="9"/>
  <c r="K183" i="9"/>
  <c r="J183" i="9"/>
  <c r="I183" i="9"/>
  <c r="H183" i="9"/>
  <c r="G183" i="9"/>
  <c r="E183" i="9"/>
  <c r="D183" i="9"/>
  <c r="K182" i="9"/>
  <c r="J182" i="9"/>
  <c r="I182" i="9"/>
  <c r="H182" i="9"/>
  <c r="G182" i="9"/>
  <c r="E182" i="9"/>
  <c r="D182" i="9"/>
  <c r="K181" i="9"/>
  <c r="J181" i="9"/>
  <c r="I181" i="9"/>
  <c r="H181" i="9"/>
  <c r="G181" i="9"/>
  <c r="E181" i="9"/>
  <c r="D181" i="9"/>
  <c r="K180" i="9"/>
  <c r="J180" i="9"/>
  <c r="I180" i="9"/>
  <c r="H180" i="9"/>
  <c r="G180" i="9"/>
  <c r="E180" i="9"/>
  <c r="D180" i="9"/>
  <c r="K179" i="9"/>
  <c r="J179" i="9"/>
  <c r="I179" i="9"/>
  <c r="H179" i="9"/>
  <c r="G179" i="9"/>
  <c r="E179" i="9"/>
  <c r="D179" i="9"/>
  <c r="K178" i="9"/>
  <c r="J178" i="9"/>
  <c r="I178" i="9"/>
  <c r="H178" i="9"/>
  <c r="G178" i="9"/>
  <c r="E178" i="9"/>
  <c r="D178" i="9"/>
  <c r="K177" i="9"/>
  <c r="J177" i="9"/>
  <c r="I177" i="9"/>
  <c r="H177" i="9"/>
  <c r="G177" i="9"/>
  <c r="E177" i="9"/>
  <c r="D177" i="9"/>
  <c r="K176" i="9"/>
  <c r="J176" i="9"/>
  <c r="I176" i="9"/>
  <c r="H176" i="9"/>
  <c r="G176" i="9"/>
  <c r="E176" i="9"/>
  <c r="D176" i="9"/>
  <c r="K175" i="9"/>
  <c r="J175" i="9"/>
  <c r="I175" i="9"/>
  <c r="H175" i="9"/>
  <c r="G175" i="9"/>
  <c r="E175" i="9"/>
  <c r="D175" i="9"/>
  <c r="K174" i="9"/>
  <c r="J174" i="9"/>
  <c r="I174" i="9"/>
  <c r="H174" i="9"/>
  <c r="G174" i="9"/>
  <c r="E174" i="9"/>
  <c r="D174" i="9"/>
  <c r="K173" i="9"/>
  <c r="J173" i="9"/>
  <c r="I173" i="9"/>
  <c r="H173" i="9"/>
  <c r="G173" i="9"/>
  <c r="E173" i="9"/>
  <c r="D173" i="9"/>
  <c r="K172" i="9"/>
  <c r="J172" i="9"/>
  <c r="I172" i="9"/>
  <c r="H172" i="9"/>
  <c r="G172" i="9"/>
  <c r="E172" i="9"/>
  <c r="D172" i="9"/>
  <c r="K171" i="9"/>
  <c r="J171" i="9"/>
  <c r="I171" i="9"/>
  <c r="H171" i="9"/>
  <c r="G171" i="9"/>
  <c r="E171" i="9"/>
  <c r="D171" i="9"/>
  <c r="K170" i="9"/>
  <c r="J170" i="9"/>
  <c r="I170" i="9"/>
  <c r="H170" i="9"/>
  <c r="G170" i="9"/>
  <c r="E170" i="9"/>
  <c r="D170" i="9"/>
  <c r="K169" i="9"/>
  <c r="J169" i="9"/>
  <c r="I169" i="9"/>
  <c r="H169" i="9"/>
  <c r="G169" i="9"/>
  <c r="E169" i="9"/>
  <c r="D169" i="9"/>
  <c r="K168" i="9"/>
  <c r="J168" i="9"/>
  <c r="I168" i="9"/>
  <c r="H168" i="9"/>
  <c r="G168" i="9"/>
  <c r="E168" i="9"/>
  <c r="D168" i="9"/>
  <c r="K167" i="9"/>
  <c r="J167" i="9"/>
  <c r="I167" i="9"/>
  <c r="H167" i="9"/>
  <c r="G167" i="9"/>
  <c r="E167" i="9"/>
  <c r="D167" i="9"/>
  <c r="K166" i="9"/>
  <c r="J166" i="9"/>
  <c r="I166" i="9"/>
  <c r="H166" i="9"/>
  <c r="G166" i="9"/>
  <c r="E166" i="9"/>
  <c r="D166" i="9"/>
  <c r="K165" i="9"/>
  <c r="J165" i="9"/>
  <c r="I165" i="9"/>
  <c r="H165" i="9"/>
  <c r="G165" i="9"/>
  <c r="E165" i="9"/>
  <c r="D165" i="9"/>
  <c r="K164" i="9"/>
  <c r="J164" i="9"/>
  <c r="I164" i="9"/>
  <c r="H164" i="9"/>
  <c r="G164" i="9"/>
  <c r="E164" i="9"/>
  <c r="D164" i="9"/>
  <c r="K163" i="9"/>
  <c r="J163" i="9"/>
  <c r="I163" i="9"/>
  <c r="H163" i="9"/>
  <c r="G163" i="9"/>
  <c r="E163" i="9"/>
  <c r="D163" i="9"/>
  <c r="K162" i="9"/>
  <c r="J162" i="9"/>
  <c r="I162" i="9"/>
  <c r="H162" i="9"/>
  <c r="G162" i="9"/>
  <c r="E162" i="9"/>
  <c r="D162" i="9"/>
  <c r="K161" i="9"/>
  <c r="J161" i="9"/>
  <c r="I161" i="9"/>
  <c r="H161" i="9"/>
  <c r="G161" i="9"/>
  <c r="E161" i="9"/>
  <c r="D161" i="9"/>
  <c r="K160" i="9"/>
  <c r="J160" i="9"/>
  <c r="I160" i="9"/>
  <c r="H160" i="9"/>
  <c r="G160" i="9"/>
  <c r="E160" i="9"/>
  <c r="D160" i="9"/>
  <c r="K159" i="9"/>
  <c r="J159" i="9"/>
  <c r="I159" i="9"/>
  <c r="H159" i="9"/>
  <c r="G159" i="9"/>
  <c r="E159" i="9"/>
  <c r="D159" i="9"/>
  <c r="K158" i="9"/>
  <c r="J158" i="9"/>
  <c r="I158" i="9"/>
  <c r="H158" i="9"/>
  <c r="G158" i="9"/>
  <c r="E158" i="9"/>
  <c r="D158" i="9"/>
  <c r="K157" i="9"/>
  <c r="J157" i="9"/>
  <c r="I157" i="9"/>
  <c r="H157" i="9"/>
  <c r="G157" i="9"/>
  <c r="E157" i="9"/>
  <c r="D157" i="9"/>
  <c r="K156" i="9"/>
  <c r="J156" i="9"/>
  <c r="I156" i="9"/>
  <c r="H156" i="9"/>
  <c r="G156" i="9"/>
  <c r="E156" i="9"/>
  <c r="D156" i="9"/>
  <c r="K155" i="9"/>
  <c r="J155" i="9"/>
  <c r="I155" i="9"/>
  <c r="H155" i="9"/>
  <c r="G155" i="9"/>
  <c r="E155" i="9"/>
  <c r="D155" i="9"/>
  <c r="K154" i="9"/>
  <c r="J154" i="9"/>
  <c r="I154" i="9"/>
  <c r="H154" i="9"/>
  <c r="G154" i="9"/>
  <c r="E154" i="9"/>
  <c r="D154" i="9"/>
  <c r="K153" i="9"/>
  <c r="J153" i="9"/>
  <c r="I153" i="9"/>
  <c r="H153" i="9"/>
  <c r="G153" i="9"/>
  <c r="E153" i="9"/>
  <c r="D153" i="9"/>
  <c r="K152" i="9"/>
  <c r="J152" i="9"/>
  <c r="I152" i="9"/>
  <c r="H152" i="9"/>
  <c r="G152" i="9"/>
  <c r="E152" i="9"/>
  <c r="D152" i="9"/>
  <c r="K151" i="9"/>
  <c r="J151" i="9"/>
  <c r="I151" i="9"/>
  <c r="H151" i="9"/>
  <c r="G151" i="9"/>
  <c r="E151" i="9"/>
  <c r="D151" i="9"/>
  <c r="K150" i="9"/>
  <c r="J150" i="9"/>
  <c r="I150" i="9"/>
  <c r="H150" i="9"/>
  <c r="G150" i="9"/>
  <c r="E150" i="9"/>
  <c r="D150" i="9"/>
  <c r="K149" i="9"/>
  <c r="J149" i="9"/>
  <c r="I149" i="9"/>
  <c r="H149" i="9"/>
  <c r="G149" i="9"/>
  <c r="E149" i="9"/>
  <c r="D149" i="9"/>
  <c r="K148" i="9"/>
  <c r="J148" i="9"/>
  <c r="I148" i="9"/>
  <c r="H148" i="9"/>
  <c r="G148" i="9"/>
  <c r="E148" i="9"/>
  <c r="D148" i="9"/>
  <c r="K147" i="9"/>
  <c r="J147" i="9"/>
  <c r="I147" i="9"/>
  <c r="H147" i="9"/>
  <c r="G147" i="9"/>
  <c r="E147" i="9"/>
  <c r="D147" i="9"/>
  <c r="K146" i="9"/>
  <c r="J146" i="9"/>
  <c r="I146" i="9"/>
  <c r="H146" i="9"/>
  <c r="G146" i="9"/>
  <c r="E146" i="9"/>
  <c r="D146" i="9"/>
  <c r="K145" i="9"/>
  <c r="J145" i="9"/>
  <c r="I145" i="9"/>
  <c r="H145" i="9"/>
  <c r="G145" i="9"/>
  <c r="E145" i="9"/>
  <c r="D145" i="9"/>
  <c r="K144" i="9"/>
  <c r="J144" i="9"/>
  <c r="I144" i="9"/>
  <c r="H144" i="9"/>
  <c r="G144" i="9"/>
  <c r="E144" i="9"/>
  <c r="D144" i="9"/>
  <c r="K143" i="9"/>
  <c r="J143" i="9"/>
  <c r="I143" i="9"/>
  <c r="H143" i="9"/>
  <c r="G143" i="9"/>
  <c r="E143" i="9"/>
  <c r="D143" i="9"/>
  <c r="K142" i="9"/>
  <c r="J142" i="9"/>
  <c r="I142" i="9"/>
  <c r="H142" i="9"/>
  <c r="G142" i="9"/>
  <c r="E142" i="9"/>
  <c r="D142" i="9"/>
  <c r="K141" i="9"/>
  <c r="J141" i="9"/>
  <c r="I141" i="9"/>
  <c r="H141" i="9"/>
  <c r="G141" i="9"/>
  <c r="E141" i="9"/>
  <c r="D141" i="9"/>
  <c r="K140" i="9"/>
  <c r="J140" i="9"/>
  <c r="I140" i="9"/>
  <c r="H140" i="9"/>
  <c r="G140" i="9"/>
  <c r="E140" i="9"/>
  <c r="D140" i="9"/>
  <c r="K139" i="9"/>
  <c r="J139" i="9"/>
  <c r="I139" i="9"/>
  <c r="H139" i="9"/>
  <c r="G139" i="9"/>
  <c r="E139" i="9"/>
  <c r="D139" i="9"/>
  <c r="K138" i="9"/>
  <c r="J138" i="9"/>
  <c r="I138" i="9"/>
  <c r="H138" i="9"/>
  <c r="G138" i="9"/>
  <c r="E138" i="9"/>
  <c r="D138" i="9"/>
  <c r="K137" i="9"/>
  <c r="J137" i="9"/>
  <c r="I137" i="9"/>
  <c r="H137" i="9"/>
  <c r="G137" i="9"/>
  <c r="E137" i="9"/>
  <c r="D137" i="9"/>
  <c r="K136" i="9"/>
  <c r="J136" i="9"/>
  <c r="I136" i="9"/>
  <c r="H136" i="9"/>
  <c r="G136" i="9"/>
  <c r="E136" i="9"/>
  <c r="D136" i="9"/>
  <c r="K135" i="9"/>
  <c r="J135" i="9"/>
  <c r="I135" i="9"/>
  <c r="H135" i="9"/>
  <c r="G135" i="9"/>
  <c r="E135" i="9"/>
  <c r="D135" i="9"/>
  <c r="K134" i="9"/>
  <c r="J134" i="9"/>
  <c r="I134" i="9"/>
  <c r="H134" i="9"/>
  <c r="G134" i="9"/>
  <c r="E134" i="9"/>
  <c r="D134" i="9"/>
  <c r="K133" i="9"/>
  <c r="J133" i="9"/>
  <c r="I133" i="9"/>
  <c r="H133" i="9"/>
  <c r="G133" i="9"/>
  <c r="E133" i="9"/>
  <c r="D133" i="9"/>
  <c r="K132" i="9"/>
  <c r="J132" i="9"/>
  <c r="I132" i="9"/>
  <c r="H132" i="9"/>
  <c r="G132" i="9"/>
  <c r="E132" i="9"/>
  <c r="D132" i="9"/>
  <c r="K131" i="9"/>
  <c r="J131" i="9"/>
  <c r="I131" i="9"/>
  <c r="H131" i="9"/>
  <c r="G131" i="9"/>
  <c r="E131" i="9"/>
  <c r="D131" i="9"/>
  <c r="K130" i="9"/>
  <c r="J130" i="9"/>
  <c r="I130" i="9"/>
  <c r="H130" i="9"/>
  <c r="G130" i="9"/>
  <c r="E130" i="9"/>
  <c r="D130" i="9"/>
  <c r="K129" i="9"/>
  <c r="J129" i="9"/>
  <c r="I129" i="9"/>
  <c r="H129" i="9"/>
  <c r="G129" i="9"/>
  <c r="E129" i="9"/>
  <c r="D129" i="9"/>
  <c r="K128" i="9"/>
  <c r="J128" i="9"/>
  <c r="I128" i="9"/>
  <c r="H128" i="9"/>
  <c r="G128" i="9"/>
  <c r="E128" i="9"/>
  <c r="D128" i="9"/>
  <c r="K127" i="9"/>
  <c r="J127" i="9"/>
  <c r="I127" i="9"/>
  <c r="H127" i="9"/>
  <c r="G127" i="9"/>
  <c r="E127" i="9"/>
  <c r="D127" i="9"/>
  <c r="K126" i="9"/>
  <c r="J126" i="9"/>
  <c r="I126" i="9"/>
  <c r="H126" i="9"/>
  <c r="G126" i="9"/>
  <c r="E126" i="9"/>
  <c r="D126" i="9"/>
  <c r="K125" i="9"/>
  <c r="J125" i="9"/>
  <c r="I125" i="9"/>
  <c r="H125" i="9"/>
  <c r="G125" i="9"/>
  <c r="E125" i="9"/>
  <c r="D125" i="9"/>
  <c r="K124" i="9"/>
  <c r="J124" i="9"/>
  <c r="I124" i="9"/>
  <c r="H124" i="9"/>
  <c r="G124" i="9"/>
  <c r="E124" i="9"/>
  <c r="D124" i="9"/>
  <c r="K123" i="9"/>
  <c r="J123" i="9"/>
  <c r="I123" i="9"/>
  <c r="H123" i="9"/>
  <c r="G123" i="9"/>
  <c r="E123" i="9"/>
  <c r="D123" i="9"/>
  <c r="K122" i="9"/>
  <c r="J122" i="9"/>
  <c r="I122" i="9"/>
  <c r="H122" i="9"/>
  <c r="G122" i="9"/>
  <c r="E122" i="9"/>
  <c r="D122" i="9"/>
  <c r="K121" i="9"/>
  <c r="J121" i="9"/>
  <c r="I121" i="9"/>
  <c r="H121" i="9"/>
  <c r="G121" i="9"/>
  <c r="E121" i="9"/>
  <c r="D121" i="9"/>
  <c r="K120" i="9"/>
  <c r="J120" i="9"/>
  <c r="I120" i="9"/>
  <c r="H120" i="9"/>
  <c r="G120" i="9"/>
  <c r="E120" i="9"/>
  <c r="D120" i="9"/>
  <c r="K119" i="9"/>
  <c r="J119" i="9"/>
  <c r="I119" i="9"/>
  <c r="H119" i="9"/>
  <c r="G119" i="9"/>
  <c r="E119" i="9"/>
  <c r="D119" i="9"/>
  <c r="K118" i="9"/>
  <c r="J118" i="9"/>
  <c r="I118" i="9"/>
  <c r="H118" i="9"/>
  <c r="G118" i="9"/>
  <c r="E118" i="9"/>
  <c r="D118" i="9"/>
  <c r="K117" i="9"/>
  <c r="J117" i="9"/>
  <c r="I117" i="9"/>
  <c r="H117" i="9"/>
  <c r="G117" i="9"/>
  <c r="E117" i="9"/>
  <c r="D117" i="9"/>
  <c r="K116" i="9"/>
  <c r="J116" i="9"/>
  <c r="I116" i="9"/>
  <c r="H116" i="9"/>
  <c r="G116" i="9"/>
  <c r="E116" i="9"/>
  <c r="D116" i="9"/>
  <c r="K115" i="9"/>
  <c r="J115" i="9"/>
  <c r="I115" i="9"/>
  <c r="H115" i="9"/>
  <c r="G115" i="9"/>
  <c r="E115" i="9"/>
  <c r="D115" i="9"/>
  <c r="K114" i="9"/>
  <c r="J114" i="9"/>
  <c r="I114" i="9"/>
  <c r="H114" i="9"/>
  <c r="G114" i="9"/>
  <c r="E114" i="9"/>
  <c r="D114" i="9"/>
  <c r="K113" i="9"/>
  <c r="J113" i="9"/>
  <c r="I113" i="9"/>
  <c r="H113" i="9"/>
  <c r="G113" i="9"/>
  <c r="E113" i="9"/>
  <c r="D113" i="9"/>
  <c r="K112" i="9"/>
  <c r="J112" i="9"/>
  <c r="I112" i="9"/>
  <c r="H112" i="9"/>
  <c r="G112" i="9"/>
  <c r="E112" i="9"/>
  <c r="D112" i="9"/>
  <c r="K111" i="9"/>
  <c r="J111" i="9"/>
  <c r="I111" i="9"/>
  <c r="H111" i="9"/>
  <c r="G111" i="9"/>
  <c r="E111" i="9"/>
  <c r="D111" i="9"/>
  <c r="K110" i="9"/>
  <c r="J110" i="9"/>
  <c r="I110" i="9"/>
  <c r="H110" i="9"/>
  <c r="G110" i="9"/>
  <c r="E110" i="9"/>
  <c r="D110" i="9"/>
  <c r="K109" i="9"/>
  <c r="J109" i="9"/>
  <c r="I109" i="9"/>
  <c r="H109" i="9"/>
  <c r="G109" i="9"/>
  <c r="E109" i="9"/>
  <c r="D109" i="9"/>
  <c r="K108" i="9"/>
  <c r="J108" i="9"/>
  <c r="I108" i="9"/>
  <c r="H108" i="9"/>
  <c r="G108" i="9"/>
  <c r="E108" i="9"/>
  <c r="D108" i="9"/>
  <c r="K107" i="9"/>
  <c r="J107" i="9"/>
  <c r="I107" i="9"/>
  <c r="H107" i="9"/>
  <c r="G107" i="9"/>
  <c r="E107" i="9"/>
  <c r="D107" i="9"/>
  <c r="K106" i="9"/>
  <c r="J106" i="9"/>
  <c r="I106" i="9"/>
  <c r="H106" i="9"/>
  <c r="G106" i="9"/>
  <c r="E106" i="9"/>
  <c r="D106" i="9"/>
  <c r="K105" i="9"/>
  <c r="J105" i="9"/>
  <c r="I105" i="9"/>
  <c r="H105" i="9"/>
  <c r="G105" i="9"/>
  <c r="E105" i="9"/>
  <c r="D105" i="9"/>
  <c r="K104" i="9"/>
  <c r="J104" i="9"/>
  <c r="I104" i="9"/>
  <c r="H104" i="9"/>
  <c r="G104" i="9"/>
  <c r="E104" i="9"/>
  <c r="D104" i="9"/>
  <c r="K103" i="9"/>
  <c r="J103" i="9"/>
  <c r="I103" i="9"/>
  <c r="H103" i="9"/>
  <c r="G103" i="9"/>
  <c r="E103" i="9"/>
  <c r="D103" i="9"/>
  <c r="K102" i="9"/>
  <c r="J102" i="9"/>
  <c r="I102" i="9"/>
  <c r="H102" i="9"/>
  <c r="G102" i="9"/>
  <c r="E102" i="9"/>
  <c r="D102" i="9"/>
  <c r="K101" i="9"/>
  <c r="J101" i="9"/>
  <c r="I101" i="9"/>
  <c r="H101" i="9"/>
  <c r="G101" i="9"/>
  <c r="E101" i="9"/>
  <c r="D101" i="9"/>
  <c r="K100" i="9"/>
  <c r="J100" i="9"/>
  <c r="I100" i="9"/>
  <c r="H100" i="9"/>
  <c r="G100" i="9"/>
  <c r="E100" i="9"/>
  <c r="D100" i="9"/>
  <c r="K99" i="9"/>
  <c r="J99" i="9"/>
  <c r="I99" i="9"/>
  <c r="H99" i="9"/>
  <c r="G99" i="9"/>
  <c r="E99" i="9"/>
  <c r="D99" i="9"/>
  <c r="K98" i="9"/>
  <c r="J98" i="9"/>
  <c r="I98" i="9"/>
  <c r="H98" i="9"/>
  <c r="G98" i="9"/>
  <c r="E98" i="9"/>
  <c r="D98" i="9"/>
  <c r="K97" i="9"/>
  <c r="J97" i="9"/>
  <c r="I97" i="9"/>
  <c r="H97" i="9"/>
  <c r="G97" i="9"/>
  <c r="E97" i="9"/>
  <c r="D97" i="9"/>
  <c r="K96" i="9"/>
  <c r="J96" i="9"/>
  <c r="I96" i="9"/>
  <c r="H96" i="9"/>
  <c r="G96" i="9"/>
  <c r="E96" i="9"/>
  <c r="D96" i="9"/>
  <c r="K95" i="9"/>
  <c r="J95" i="9"/>
  <c r="I95" i="9"/>
  <c r="H95" i="9"/>
  <c r="G95" i="9"/>
  <c r="E95" i="9"/>
  <c r="D95" i="9"/>
  <c r="K94" i="9"/>
  <c r="J94" i="9"/>
  <c r="I94" i="9"/>
  <c r="H94" i="9"/>
  <c r="G94" i="9"/>
  <c r="E94" i="9"/>
  <c r="D94" i="9"/>
  <c r="K93" i="9"/>
  <c r="J93" i="9"/>
  <c r="I93" i="9"/>
  <c r="H93" i="9"/>
  <c r="G93" i="9"/>
  <c r="E93" i="9"/>
  <c r="D93" i="9"/>
  <c r="K92" i="9"/>
  <c r="J92" i="9"/>
  <c r="I92" i="9"/>
  <c r="H92" i="9"/>
  <c r="G92" i="9"/>
  <c r="E92" i="9"/>
  <c r="D92" i="9"/>
  <c r="K91" i="9"/>
  <c r="J91" i="9"/>
  <c r="I91" i="9"/>
  <c r="H91" i="9"/>
  <c r="G91" i="9"/>
  <c r="E91" i="9"/>
  <c r="D91" i="9"/>
  <c r="K90" i="9"/>
  <c r="J90" i="9"/>
  <c r="I90" i="9"/>
  <c r="H90" i="9"/>
  <c r="G90" i="9"/>
  <c r="E90" i="9"/>
  <c r="D90" i="9"/>
  <c r="K89" i="9"/>
  <c r="J89" i="9"/>
  <c r="I89" i="9"/>
  <c r="H89" i="9"/>
  <c r="G89" i="9"/>
  <c r="E89" i="9"/>
  <c r="D89" i="9"/>
  <c r="K88" i="9"/>
  <c r="J88" i="9"/>
  <c r="I88" i="9"/>
  <c r="H88" i="9"/>
  <c r="G88" i="9"/>
  <c r="E88" i="9"/>
  <c r="D88" i="9"/>
  <c r="K87" i="9"/>
  <c r="J87" i="9"/>
  <c r="I87" i="9"/>
  <c r="H87" i="9"/>
  <c r="G87" i="9"/>
  <c r="E87" i="9"/>
  <c r="D87" i="9"/>
  <c r="K86" i="9"/>
  <c r="J86" i="9"/>
  <c r="I86" i="9"/>
  <c r="H86" i="9"/>
  <c r="G86" i="9"/>
  <c r="E86" i="9"/>
  <c r="D86" i="9"/>
  <c r="K85" i="9"/>
  <c r="J85" i="9"/>
  <c r="I85" i="9"/>
  <c r="H85" i="9"/>
  <c r="G85" i="9"/>
  <c r="E85" i="9"/>
  <c r="D85" i="9"/>
  <c r="K84" i="9"/>
  <c r="J84" i="9"/>
  <c r="I84" i="9"/>
  <c r="H84" i="9"/>
  <c r="G84" i="9"/>
  <c r="E84" i="9"/>
  <c r="D84" i="9"/>
  <c r="K83" i="9"/>
  <c r="J83" i="9"/>
  <c r="I83" i="9"/>
  <c r="H83" i="9"/>
  <c r="G83" i="9"/>
  <c r="E83" i="9"/>
  <c r="D83" i="9"/>
  <c r="K82" i="9"/>
  <c r="J82" i="9"/>
  <c r="I82" i="9"/>
  <c r="H82" i="9"/>
  <c r="G82" i="9"/>
  <c r="E82" i="9"/>
  <c r="D82" i="9"/>
  <c r="K81" i="9"/>
  <c r="J81" i="9"/>
  <c r="I81" i="9"/>
  <c r="H81" i="9"/>
  <c r="G81" i="9"/>
  <c r="E81" i="9"/>
  <c r="D81" i="9"/>
  <c r="K80" i="9"/>
  <c r="J80" i="9"/>
  <c r="I80" i="9"/>
  <c r="H80" i="9"/>
  <c r="G80" i="9"/>
  <c r="E80" i="9"/>
  <c r="D80" i="9"/>
  <c r="K79" i="9"/>
  <c r="J79" i="9"/>
  <c r="I79" i="9"/>
  <c r="H79" i="9"/>
  <c r="G79" i="9"/>
  <c r="E79" i="9"/>
  <c r="D79" i="9"/>
  <c r="K78" i="9"/>
  <c r="J78" i="9"/>
  <c r="I78" i="9"/>
  <c r="H78" i="9"/>
  <c r="G78" i="9"/>
  <c r="E78" i="9"/>
  <c r="D78" i="9"/>
  <c r="K77" i="9"/>
  <c r="J77" i="9"/>
  <c r="I77" i="9"/>
  <c r="H77" i="9"/>
  <c r="G77" i="9"/>
  <c r="E77" i="9"/>
  <c r="D77" i="9"/>
  <c r="K76" i="9"/>
  <c r="J76" i="9"/>
  <c r="I76" i="9"/>
  <c r="H76" i="9"/>
  <c r="G76" i="9"/>
  <c r="E76" i="9"/>
  <c r="D76" i="9"/>
  <c r="K75" i="9"/>
  <c r="J75" i="9"/>
  <c r="I75" i="9"/>
  <c r="H75" i="9"/>
  <c r="G75" i="9"/>
  <c r="E75" i="9"/>
  <c r="D75" i="9"/>
  <c r="K74" i="9"/>
  <c r="J74" i="9"/>
  <c r="I74" i="9"/>
  <c r="H74" i="9"/>
  <c r="G74" i="9"/>
  <c r="E74" i="9"/>
  <c r="D74" i="9"/>
  <c r="K73" i="9"/>
  <c r="J73" i="9"/>
  <c r="I73" i="9"/>
  <c r="H73" i="9"/>
  <c r="G73" i="9"/>
  <c r="E73" i="9"/>
  <c r="D73" i="9"/>
  <c r="K72" i="9"/>
  <c r="J72" i="9"/>
  <c r="I72" i="9"/>
  <c r="H72" i="9"/>
  <c r="G72" i="9"/>
  <c r="E72" i="9"/>
  <c r="D72" i="9"/>
  <c r="K71" i="9"/>
  <c r="J71" i="9"/>
  <c r="I71" i="9"/>
  <c r="H71" i="9"/>
  <c r="G71" i="9"/>
  <c r="E71" i="9"/>
  <c r="D71" i="9"/>
  <c r="K70" i="9"/>
  <c r="J70" i="9"/>
  <c r="I70" i="9"/>
  <c r="H70" i="9"/>
  <c r="G70" i="9"/>
  <c r="E70" i="9"/>
  <c r="D70" i="9"/>
  <c r="K69" i="9"/>
  <c r="J69" i="9"/>
  <c r="I69" i="9"/>
  <c r="H69" i="9"/>
  <c r="G69" i="9"/>
  <c r="E69" i="9"/>
  <c r="D69" i="9"/>
  <c r="K68" i="9"/>
  <c r="J68" i="9"/>
  <c r="I68" i="9"/>
  <c r="H68" i="9"/>
  <c r="G68" i="9"/>
  <c r="E68" i="9"/>
  <c r="D68" i="9"/>
  <c r="K67" i="9"/>
  <c r="J67" i="9"/>
  <c r="I67" i="9"/>
  <c r="H67" i="9"/>
  <c r="G67" i="9"/>
  <c r="E67" i="9"/>
  <c r="D67" i="9"/>
  <c r="K66" i="9"/>
  <c r="J66" i="9"/>
  <c r="I66" i="9"/>
  <c r="H66" i="9"/>
  <c r="G66" i="9"/>
  <c r="E66" i="9"/>
  <c r="D66" i="9"/>
  <c r="K65" i="9"/>
  <c r="J65" i="9"/>
  <c r="I65" i="9"/>
  <c r="H65" i="9"/>
  <c r="G65" i="9"/>
  <c r="E65" i="9"/>
  <c r="D65" i="9"/>
  <c r="K64" i="9"/>
  <c r="J64" i="9"/>
  <c r="I64" i="9"/>
  <c r="H64" i="9"/>
  <c r="G64" i="9"/>
  <c r="E64" i="9"/>
  <c r="D64" i="9"/>
  <c r="K63" i="9"/>
  <c r="J63" i="9"/>
  <c r="I63" i="9"/>
  <c r="H63" i="9"/>
  <c r="G63" i="9"/>
  <c r="E63" i="9"/>
  <c r="D63" i="9"/>
  <c r="K62" i="9"/>
  <c r="J62" i="9"/>
  <c r="I62" i="9"/>
  <c r="H62" i="9"/>
  <c r="G62" i="9"/>
  <c r="E62" i="9"/>
  <c r="D62" i="9"/>
  <c r="K61" i="9"/>
  <c r="J61" i="9"/>
  <c r="I61" i="9"/>
  <c r="H61" i="9"/>
  <c r="G61" i="9"/>
  <c r="E61" i="9"/>
  <c r="D61" i="9"/>
  <c r="K60" i="9"/>
  <c r="J60" i="9"/>
  <c r="I60" i="9"/>
  <c r="H60" i="9"/>
  <c r="G60" i="9"/>
  <c r="E60" i="9"/>
  <c r="D60" i="9"/>
  <c r="K59" i="9"/>
  <c r="J59" i="9"/>
  <c r="I59" i="9"/>
  <c r="H59" i="9"/>
  <c r="G59" i="9"/>
  <c r="E59" i="9"/>
  <c r="D59" i="9"/>
  <c r="K58" i="9"/>
  <c r="J58" i="9"/>
  <c r="I58" i="9"/>
  <c r="H58" i="9"/>
  <c r="G58" i="9"/>
  <c r="E58" i="9"/>
  <c r="D58" i="9"/>
  <c r="K57" i="9"/>
  <c r="J57" i="9"/>
  <c r="I57" i="9"/>
  <c r="H57" i="9"/>
  <c r="G57" i="9"/>
  <c r="E57" i="9"/>
  <c r="D57" i="9"/>
  <c r="K56" i="9"/>
  <c r="J56" i="9"/>
  <c r="I56" i="9"/>
  <c r="H56" i="9"/>
  <c r="G56" i="9"/>
  <c r="E56" i="9"/>
  <c r="D56" i="9"/>
  <c r="K55" i="9"/>
  <c r="J55" i="9"/>
  <c r="I55" i="9"/>
  <c r="H55" i="9"/>
  <c r="G55" i="9"/>
  <c r="E55" i="9"/>
  <c r="D55" i="9"/>
  <c r="K54" i="9"/>
  <c r="J54" i="9"/>
  <c r="I54" i="9"/>
  <c r="H54" i="9"/>
  <c r="G54" i="9"/>
  <c r="E54" i="9"/>
  <c r="D54" i="9"/>
  <c r="K53" i="9"/>
  <c r="J53" i="9"/>
  <c r="I53" i="9"/>
  <c r="H53" i="9"/>
  <c r="G53" i="9"/>
  <c r="E53" i="9"/>
  <c r="D53" i="9"/>
  <c r="K52" i="9"/>
  <c r="J52" i="9"/>
  <c r="I52" i="9"/>
  <c r="H52" i="9"/>
  <c r="G52" i="9"/>
  <c r="E52" i="9"/>
  <c r="D52" i="9"/>
  <c r="K51" i="9"/>
  <c r="J51" i="9"/>
  <c r="I51" i="9"/>
  <c r="H51" i="9"/>
  <c r="G51" i="9"/>
  <c r="E51" i="9"/>
  <c r="D51" i="9"/>
  <c r="K50" i="9"/>
  <c r="J50" i="9"/>
  <c r="I50" i="9"/>
  <c r="H50" i="9"/>
  <c r="G50" i="9"/>
  <c r="E50" i="9"/>
  <c r="D50" i="9"/>
  <c r="K49" i="9"/>
  <c r="J49" i="9"/>
  <c r="I49" i="9"/>
  <c r="H49" i="9"/>
  <c r="G49" i="9"/>
  <c r="E49" i="9"/>
  <c r="D49" i="9"/>
  <c r="K48" i="9"/>
  <c r="J48" i="9"/>
  <c r="I48" i="9"/>
  <c r="H48" i="9"/>
  <c r="G48" i="9"/>
  <c r="E48" i="9"/>
  <c r="D48" i="9"/>
  <c r="K47" i="9"/>
  <c r="J47" i="9"/>
  <c r="I47" i="9"/>
  <c r="H47" i="9"/>
  <c r="G47" i="9"/>
  <c r="E47" i="9"/>
  <c r="D47" i="9"/>
  <c r="K46" i="9"/>
  <c r="J46" i="9"/>
  <c r="I46" i="9"/>
  <c r="H46" i="9"/>
  <c r="G46" i="9"/>
  <c r="E46" i="9"/>
  <c r="D46" i="9"/>
  <c r="K45" i="9"/>
  <c r="J45" i="9"/>
  <c r="I45" i="9"/>
  <c r="H45" i="9"/>
  <c r="G45" i="9"/>
  <c r="E45" i="9"/>
  <c r="D45" i="9"/>
  <c r="K44" i="9"/>
  <c r="J44" i="9"/>
  <c r="I44" i="9"/>
  <c r="H44" i="9"/>
  <c r="G44" i="9"/>
  <c r="E44" i="9"/>
  <c r="D44" i="9"/>
  <c r="K43" i="9"/>
  <c r="J43" i="9"/>
  <c r="I43" i="9"/>
  <c r="H43" i="9"/>
  <c r="G43" i="9"/>
  <c r="E43" i="9"/>
  <c r="D43" i="9"/>
  <c r="K42" i="9"/>
  <c r="J42" i="9"/>
  <c r="I42" i="9"/>
  <c r="H42" i="9"/>
  <c r="G42" i="9"/>
  <c r="E42" i="9"/>
  <c r="D42" i="9"/>
  <c r="K41" i="9"/>
  <c r="J41" i="9"/>
  <c r="I41" i="9"/>
  <c r="H41" i="9"/>
  <c r="G41" i="9"/>
  <c r="E41" i="9"/>
  <c r="D41" i="9"/>
  <c r="K40" i="9"/>
  <c r="J40" i="9"/>
  <c r="I40" i="9"/>
  <c r="H40" i="9"/>
  <c r="G40" i="9"/>
  <c r="E40" i="9"/>
  <c r="D40" i="9"/>
  <c r="K39" i="9"/>
  <c r="J39" i="9"/>
  <c r="I39" i="9"/>
  <c r="H39" i="9"/>
  <c r="G39" i="9"/>
  <c r="E39" i="9"/>
  <c r="D39" i="9"/>
  <c r="K38" i="9"/>
  <c r="J38" i="9"/>
  <c r="I38" i="9"/>
  <c r="H38" i="9"/>
  <c r="G38" i="9"/>
  <c r="E38" i="9"/>
  <c r="D38" i="9"/>
  <c r="K37" i="9"/>
  <c r="J37" i="9"/>
  <c r="I37" i="9"/>
  <c r="H37" i="9"/>
  <c r="G37" i="9"/>
  <c r="E37" i="9"/>
  <c r="D37" i="9"/>
  <c r="K36" i="9"/>
  <c r="J36" i="9"/>
  <c r="I36" i="9"/>
  <c r="H36" i="9"/>
  <c r="G36" i="9"/>
  <c r="E36" i="9"/>
  <c r="D36" i="9"/>
  <c r="K35" i="9"/>
  <c r="J35" i="9"/>
  <c r="I35" i="9"/>
  <c r="H35" i="9"/>
  <c r="G35" i="9"/>
  <c r="E35" i="9"/>
  <c r="D35" i="9"/>
  <c r="K34" i="9"/>
  <c r="J34" i="9"/>
  <c r="I34" i="9"/>
  <c r="H34" i="9"/>
  <c r="G34" i="9"/>
  <c r="E34" i="9"/>
  <c r="D34" i="9"/>
  <c r="K33" i="9"/>
  <c r="J33" i="9"/>
  <c r="I33" i="9"/>
  <c r="H33" i="9"/>
  <c r="G33" i="9"/>
  <c r="E33" i="9"/>
  <c r="D33" i="9"/>
  <c r="K32" i="9"/>
  <c r="J32" i="9"/>
  <c r="I32" i="9"/>
  <c r="H32" i="9"/>
  <c r="G32" i="9"/>
  <c r="E32" i="9"/>
  <c r="D32" i="9"/>
  <c r="K31" i="9"/>
  <c r="J31" i="9"/>
  <c r="I31" i="9"/>
  <c r="H31" i="9"/>
  <c r="G31" i="9"/>
  <c r="E31" i="9"/>
  <c r="D31" i="9"/>
  <c r="K30" i="9"/>
  <c r="J30" i="9"/>
  <c r="I30" i="9"/>
  <c r="H30" i="9"/>
  <c r="G30" i="9"/>
  <c r="E30" i="9"/>
  <c r="D30" i="9"/>
  <c r="K29" i="9"/>
  <c r="J29" i="9"/>
  <c r="I29" i="9"/>
  <c r="H29" i="9"/>
  <c r="G29" i="9"/>
  <c r="E29" i="9"/>
  <c r="D29" i="9"/>
  <c r="K28" i="9"/>
  <c r="J28" i="9"/>
  <c r="I28" i="9"/>
  <c r="H28" i="9"/>
  <c r="G28" i="9"/>
  <c r="E28" i="9"/>
  <c r="D28" i="9"/>
  <c r="K27" i="9"/>
  <c r="J27" i="9"/>
  <c r="I27" i="9"/>
  <c r="H27" i="9"/>
  <c r="G27" i="9"/>
  <c r="E27" i="9"/>
  <c r="D27" i="9"/>
  <c r="K26" i="9"/>
  <c r="J26" i="9"/>
  <c r="I26" i="9"/>
  <c r="H26" i="9"/>
  <c r="G26" i="9"/>
  <c r="E26" i="9"/>
  <c r="D26" i="9"/>
  <c r="K25" i="9"/>
  <c r="J25" i="9"/>
  <c r="I25" i="9"/>
  <c r="H25" i="9"/>
  <c r="G25" i="9"/>
  <c r="E25" i="9"/>
  <c r="D25" i="9"/>
  <c r="K24" i="9"/>
  <c r="J24" i="9"/>
  <c r="I24" i="9"/>
  <c r="H24" i="9"/>
  <c r="G24" i="9"/>
  <c r="E24" i="9"/>
  <c r="D24" i="9"/>
  <c r="K23" i="9"/>
  <c r="J23" i="9"/>
  <c r="I23" i="9"/>
  <c r="H23" i="9"/>
  <c r="G23" i="9"/>
  <c r="E23" i="9"/>
  <c r="D23" i="9"/>
  <c r="K22" i="9"/>
  <c r="J22" i="9"/>
  <c r="I22" i="9"/>
  <c r="H22" i="9"/>
  <c r="G22" i="9"/>
  <c r="E22" i="9"/>
  <c r="D22" i="9"/>
  <c r="K21" i="9"/>
  <c r="J21" i="9"/>
  <c r="I21" i="9"/>
  <c r="H21" i="9"/>
  <c r="G21" i="9"/>
  <c r="E21" i="9"/>
  <c r="D21" i="9"/>
  <c r="K20" i="9"/>
  <c r="J20" i="9"/>
  <c r="I20" i="9"/>
  <c r="H20" i="9"/>
  <c r="G20" i="9"/>
  <c r="E20" i="9"/>
  <c r="D20" i="9"/>
  <c r="K19" i="9"/>
  <c r="J19" i="9"/>
  <c r="I19" i="9"/>
  <c r="H19" i="9"/>
  <c r="G19" i="9"/>
  <c r="E19" i="9"/>
  <c r="D19" i="9"/>
  <c r="K18" i="9"/>
  <c r="J18" i="9"/>
  <c r="I18" i="9"/>
  <c r="H18" i="9"/>
  <c r="G18" i="9"/>
  <c r="E18" i="9"/>
  <c r="D18" i="9"/>
  <c r="K17" i="9"/>
  <c r="J17" i="9"/>
  <c r="I17" i="9"/>
  <c r="H17" i="9"/>
  <c r="G17" i="9"/>
  <c r="E17" i="9"/>
  <c r="D17" i="9"/>
  <c r="K16" i="9"/>
  <c r="J16" i="9"/>
  <c r="I16" i="9"/>
  <c r="H16" i="9"/>
  <c r="G16" i="9"/>
  <c r="E16" i="9"/>
  <c r="D16" i="9"/>
  <c r="K15" i="9"/>
  <c r="J15" i="9"/>
  <c r="I15" i="9"/>
  <c r="H15" i="9"/>
  <c r="G15" i="9"/>
  <c r="E15" i="9"/>
  <c r="D15" i="9"/>
  <c r="K14" i="9"/>
  <c r="J14" i="9"/>
  <c r="I14" i="9"/>
  <c r="H14" i="9"/>
  <c r="G14" i="9"/>
  <c r="E14" i="9"/>
  <c r="D14" i="9"/>
  <c r="K13" i="9"/>
  <c r="J13" i="9"/>
  <c r="I13" i="9"/>
  <c r="H13" i="9"/>
  <c r="G13" i="9"/>
  <c r="E13" i="9"/>
  <c r="K12" i="9"/>
  <c r="J12" i="9"/>
  <c r="I12" i="9"/>
  <c r="H12" i="9"/>
  <c r="G12" i="9"/>
  <c r="E12" i="9"/>
  <c r="D12" i="9"/>
  <c r="K11" i="9"/>
  <c r="J11" i="9"/>
  <c r="I11" i="9"/>
  <c r="H11" i="9"/>
  <c r="G11" i="9"/>
  <c r="E11" i="9"/>
  <c r="K10" i="9"/>
  <c r="J10" i="9"/>
  <c r="I10" i="9"/>
  <c r="H10" i="9"/>
  <c r="G10" i="9"/>
  <c r="E10" i="9"/>
  <c r="K9" i="9"/>
  <c r="J9" i="9"/>
  <c r="I9" i="9"/>
  <c r="H9" i="9"/>
  <c r="G9" i="9"/>
  <c r="E9" i="9"/>
  <c r="K8" i="9"/>
  <c r="K230" i="9" s="1"/>
  <c r="AA44" i="1" s="1"/>
  <c r="H8" i="9"/>
  <c r="J8" i="9" s="1"/>
  <c r="J230" i="9" s="1"/>
  <c r="Z44" i="1" s="1"/>
  <c r="Z48" i="1" s="1"/>
  <c r="G8" i="9"/>
  <c r="K7" i="9"/>
  <c r="J7" i="9"/>
  <c r="I7" i="9"/>
  <c r="H7" i="9"/>
  <c r="G7" i="9"/>
  <c r="K6" i="9"/>
  <c r="J6" i="9"/>
  <c r="I6" i="9"/>
  <c r="H6" i="9"/>
  <c r="G6" i="9"/>
  <c r="K5" i="9"/>
  <c r="J5" i="9"/>
  <c r="I5" i="9"/>
  <c r="H5" i="9"/>
  <c r="G5" i="9"/>
  <c r="K4" i="9"/>
  <c r="J4" i="9"/>
  <c r="I4" i="9"/>
  <c r="H4" i="9"/>
  <c r="G4" i="9"/>
  <c r="K3" i="9"/>
  <c r="J3" i="9"/>
  <c r="I3" i="9"/>
  <c r="H3" i="9"/>
  <c r="G3" i="9"/>
  <c r="K2" i="9"/>
  <c r="J2" i="9"/>
  <c r="H2" i="9"/>
  <c r="H231" i="10"/>
  <c r="G231" i="10"/>
  <c r="F231" i="10"/>
  <c r="N229" i="10"/>
  <c r="M229" i="10"/>
  <c r="L229" i="10"/>
  <c r="K229" i="10"/>
  <c r="J229" i="10"/>
  <c r="I229" i="10"/>
  <c r="H229" i="10"/>
  <c r="G229" i="10"/>
  <c r="F229" i="10"/>
  <c r="E229" i="10"/>
  <c r="D229" i="10"/>
  <c r="C229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N211" i="10"/>
  <c r="M211" i="10"/>
  <c r="L211" i="10"/>
  <c r="K211" i="10"/>
  <c r="J211" i="10"/>
  <c r="I211" i="10"/>
  <c r="H211" i="10"/>
  <c r="G211" i="10"/>
  <c r="F211" i="10"/>
  <c r="E211" i="10"/>
  <c r="D211" i="10"/>
  <c r="C211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N192" i="10"/>
  <c r="M192" i="10"/>
  <c r="L192" i="10"/>
  <c r="K192" i="10"/>
  <c r="J192" i="10"/>
  <c r="I192" i="10"/>
  <c r="H192" i="10"/>
  <c r="G192" i="10"/>
  <c r="F192" i="10"/>
  <c r="E192" i="10"/>
  <c r="D192" i="10"/>
  <c r="C192" i="10"/>
  <c r="N191" i="10"/>
  <c r="M191" i="10"/>
  <c r="L191" i="10"/>
  <c r="K191" i="10"/>
  <c r="J191" i="10"/>
  <c r="I191" i="10"/>
  <c r="H191" i="10"/>
  <c r="G191" i="10"/>
  <c r="F191" i="10"/>
  <c r="E191" i="10"/>
  <c r="D191" i="10"/>
  <c r="C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N173" i="10"/>
  <c r="M173" i="10"/>
  <c r="L173" i="10"/>
  <c r="K173" i="10"/>
  <c r="J173" i="10"/>
  <c r="I173" i="10"/>
  <c r="H173" i="10"/>
  <c r="G173" i="10"/>
  <c r="F173" i="10"/>
  <c r="E173" i="10"/>
  <c r="D173" i="10"/>
  <c r="C173" i="10"/>
  <c r="N172" i="10"/>
  <c r="M172" i="10"/>
  <c r="L172" i="10"/>
  <c r="K172" i="10"/>
  <c r="J172" i="10"/>
  <c r="I172" i="10"/>
  <c r="H172" i="10"/>
  <c r="G172" i="10"/>
  <c r="F172" i="10"/>
  <c r="E172" i="10"/>
  <c r="D172" i="10"/>
  <c r="C172" i="10"/>
  <c r="N171" i="10"/>
  <c r="M171" i="10"/>
  <c r="L171" i="10"/>
  <c r="K171" i="10"/>
  <c r="J171" i="10"/>
  <c r="I171" i="10"/>
  <c r="H171" i="10"/>
  <c r="G171" i="10"/>
  <c r="F171" i="10"/>
  <c r="E171" i="10"/>
  <c r="D171" i="10"/>
  <c r="C171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N154" i="10"/>
  <c r="M154" i="10"/>
  <c r="L154" i="10"/>
  <c r="K154" i="10"/>
  <c r="J154" i="10"/>
  <c r="I154" i="10"/>
  <c r="H154" i="10"/>
  <c r="G154" i="10"/>
  <c r="F154" i="10"/>
  <c r="E154" i="10"/>
  <c r="D154" i="10"/>
  <c r="C154" i="10"/>
  <c r="N153" i="10"/>
  <c r="M153" i="10"/>
  <c r="L153" i="10"/>
  <c r="K153" i="10"/>
  <c r="J153" i="10"/>
  <c r="I153" i="10"/>
  <c r="H153" i="10"/>
  <c r="G153" i="10"/>
  <c r="F153" i="10"/>
  <c r="E153" i="10"/>
  <c r="D153" i="10"/>
  <c r="C153" i="10"/>
  <c r="N152" i="10"/>
  <c r="M152" i="10"/>
  <c r="L152" i="10"/>
  <c r="K152" i="10"/>
  <c r="J152" i="10"/>
  <c r="I152" i="10"/>
  <c r="H152" i="10"/>
  <c r="G152" i="10"/>
  <c r="F152" i="10"/>
  <c r="E152" i="10"/>
  <c r="D152" i="10"/>
  <c r="C152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N135" i="10"/>
  <c r="M135" i="10"/>
  <c r="L135" i="10"/>
  <c r="K135" i="10"/>
  <c r="J135" i="10"/>
  <c r="I135" i="10"/>
  <c r="H135" i="10"/>
  <c r="G135" i="10"/>
  <c r="F135" i="10"/>
  <c r="E135" i="10"/>
  <c r="D135" i="10"/>
  <c r="C135" i="10"/>
  <c r="N134" i="10"/>
  <c r="M134" i="10"/>
  <c r="L134" i="10"/>
  <c r="K134" i="10"/>
  <c r="J134" i="10"/>
  <c r="I134" i="10"/>
  <c r="H134" i="10"/>
  <c r="G134" i="10"/>
  <c r="F134" i="10"/>
  <c r="E134" i="10"/>
  <c r="D134" i="10"/>
  <c r="C134" i="10"/>
  <c r="N133" i="10"/>
  <c r="M133" i="10"/>
  <c r="L133" i="10"/>
  <c r="K133" i="10"/>
  <c r="J133" i="10"/>
  <c r="I133" i="10"/>
  <c r="H133" i="10"/>
  <c r="G133" i="10"/>
  <c r="F133" i="10"/>
  <c r="E133" i="10"/>
  <c r="D133" i="10"/>
  <c r="C133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N95" i="10"/>
  <c r="M95" i="10"/>
  <c r="L95" i="10"/>
  <c r="K95" i="10"/>
  <c r="J95" i="10"/>
  <c r="I95" i="10"/>
  <c r="H95" i="10"/>
  <c r="G95" i="10"/>
  <c r="F95" i="10"/>
  <c r="E95" i="10"/>
  <c r="D95" i="10"/>
  <c r="C95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N9" i="10"/>
  <c r="M9" i="10"/>
  <c r="L9" i="10"/>
  <c r="K9" i="10"/>
  <c r="J9" i="10"/>
  <c r="I9" i="10"/>
  <c r="H9" i="10"/>
  <c r="G9" i="10"/>
  <c r="F9" i="10"/>
  <c r="E9" i="10"/>
  <c r="D9" i="10"/>
  <c r="C9" i="10"/>
  <c r="N8" i="10"/>
  <c r="M8" i="10"/>
  <c r="L8" i="10"/>
  <c r="K8" i="10"/>
  <c r="J8" i="10"/>
  <c r="I8" i="10"/>
  <c r="H8" i="10"/>
  <c r="G8" i="10"/>
  <c r="F8" i="10"/>
  <c r="E8" i="10"/>
  <c r="D8" i="10"/>
  <c r="C8" i="10"/>
  <c r="N7" i="10"/>
  <c r="M7" i="10"/>
  <c r="L7" i="10"/>
  <c r="K7" i="10"/>
  <c r="J7" i="10"/>
  <c r="I7" i="10"/>
  <c r="H7" i="10"/>
  <c r="G7" i="10"/>
  <c r="F7" i="10"/>
  <c r="E7" i="10"/>
  <c r="D7" i="10"/>
  <c r="N6" i="10"/>
  <c r="M6" i="10"/>
  <c r="L6" i="10"/>
  <c r="K6" i="10"/>
  <c r="J6" i="10"/>
  <c r="I6" i="10"/>
  <c r="H6" i="10"/>
  <c r="G6" i="10"/>
  <c r="F6" i="10"/>
  <c r="E6" i="10"/>
  <c r="D6" i="10"/>
  <c r="C6" i="10"/>
  <c r="N5" i="10"/>
  <c r="M5" i="10"/>
  <c r="L5" i="10"/>
  <c r="K5" i="10"/>
  <c r="J5" i="10"/>
  <c r="I5" i="10"/>
  <c r="H5" i="10"/>
  <c r="G5" i="10"/>
  <c r="F5" i="10"/>
  <c r="E5" i="10"/>
  <c r="D5" i="10"/>
  <c r="N4" i="10"/>
  <c r="M4" i="10"/>
  <c r="L4" i="10"/>
  <c r="K4" i="10"/>
  <c r="J4" i="10"/>
  <c r="I4" i="10"/>
  <c r="H4" i="10"/>
  <c r="G4" i="10"/>
  <c r="F4" i="10"/>
  <c r="E4" i="10"/>
  <c r="D4" i="10"/>
  <c r="N3" i="10"/>
  <c r="M3" i="10"/>
  <c r="L3" i="10"/>
  <c r="K3" i="10"/>
  <c r="J3" i="10"/>
  <c r="I3" i="10"/>
  <c r="H3" i="10"/>
  <c r="G3" i="10"/>
  <c r="E3" i="10"/>
  <c r="D3" i="10"/>
  <c r="O231" i="1"/>
  <c r="N231" i="1"/>
  <c r="L231" i="1"/>
  <c r="K231" i="1"/>
  <c r="J231" i="1"/>
  <c r="I231" i="1"/>
  <c r="H231" i="1"/>
  <c r="G231" i="1"/>
  <c r="F231" i="1"/>
  <c r="E231" i="1"/>
  <c r="L230" i="1"/>
  <c r="K230" i="1"/>
  <c r="J230" i="1"/>
  <c r="I230" i="1"/>
  <c r="H230" i="1"/>
  <c r="G230" i="1"/>
  <c r="F230" i="1"/>
  <c r="E230" i="1"/>
  <c r="U229" i="1"/>
  <c r="T229" i="1"/>
  <c r="S229" i="1"/>
  <c r="O229" i="1"/>
  <c r="L229" i="1"/>
  <c r="K229" i="1"/>
  <c r="J229" i="1"/>
  <c r="I229" i="1"/>
  <c r="H229" i="1"/>
  <c r="G229" i="1"/>
  <c r="F229" i="1"/>
  <c r="E229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A47" i="1"/>
  <c r="Z47" i="1"/>
  <c r="Y47" i="1"/>
  <c r="X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A46" i="1"/>
  <c r="Z46" i="1"/>
  <c r="Y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A45" i="1"/>
  <c r="Z45" i="1"/>
  <c r="Y45" i="1"/>
  <c r="X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X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A43" i="1"/>
  <c r="Y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A42" i="1"/>
  <c r="Y42" i="1"/>
  <c r="X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A41" i="1"/>
  <c r="X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U4" i="1"/>
  <c r="T4" i="1"/>
  <c r="S4" i="1"/>
  <c r="R4" i="1"/>
  <c r="Q4" i="1"/>
  <c r="P4" i="1"/>
  <c r="O4" i="1"/>
  <c r="N4" i="1"/>
  <c r="L4" i="1"/>
  <c r="K4" i="1"/>
  <c r="J4" i="1"/>
  <c r="I4" i="1"/>
  <c r="H4" i="1"/>
  <c r="G4" i="1"/>
  <c r="F4" i="1"/>
  <c r="E4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U2" i="1"/>
  <c r="T2" i="1"/>
  <c r="R2" i="1"/>
  <c r="Q2" i="1"/>
  <c r="O2" i="1"/>
  <c r="N2" i="1"/>
  <c r="L2" i="1"/>
  <c r="K2" i="1"/>
  <c r="J2" i="1"/>
  <c r="I2" i="1"/>
  <c r="H2" i="1"/>
  <c r="G2" i="1"/>
  <c r="F2" i="1"/>
  <c r="E2" i="1"/>
  <c r="J258" i="9" l="1"/>
  <c r="J260" i="9" s="1"/>
  <c r="D258" i="9"/>
  <c r="D260" i="9" s="1"/>
  <c r="L258" i="9"/>
  <c r="L260" i="9" s="1"/>
  <c r="E258" i="9"/>
  <c r="E260" i="9" s="1"/>
  <c r="M258" i="9"/>
  <c r="M260" i="9" s="1"/>
  <c r="K258" i="9"/>
  <c r="K260" i="9" s="1"/>
  <c r="F258" i="9"/>
  <c r="F260" i="9" s="1"/>
  <c r="N258" i="9"/>
  <c r="N260" i="9" s="1"/>
  <c r="G258" i="9"/>
  <c r="G260" i="9" s="1"/>
  <c r="H258" i="9"/>
  <c r="H260" i="9" s="1"/>
  <c r="AA48" i="1"/>
  <c r="I8" i="9"/>
  <c r="I230" i="9" s="1"/>
  <c r="I231" i="9" s="1"/>
  <c r="Y44" i="1" s="1"/>
  <c r="Y48" i="1" s="1"/>
  <c r="C260" i="9" l="1"/>
  <c r="P229" i="1" l="1"/>
  <c r="R229" i="1"/>
  <c r="Q229" i="1"/>
</calcChain>
</file>

<file path=xl/sharedStrings.xml><?xml version="1.0" encoding="utf-8"?>
<sst xmlns="http://schemas.openxmlformats.org/spreadsheetml/2006/main" count="950" uniqueCount="354">
  <si>
    <t>Año(aaaa)-Mes(mm)</t>
  </si>
  <si>
    <t>Tasa de empleo (%)</t>
  </si>
  <si>
    <t>Tasa de desempleo (%)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</si>
  <si>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</si>
  <si>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</si>
  <si>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</si>
  <si>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</si>
  <si>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</si>
  <si>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</si>
  <si>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</si>
  <si>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</si>
  <si>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</si>
  <si>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</si>
  <si>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</si>
  <si>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</si>
  <si>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</si>
  <si>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</si>
  <si>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</si>
  <si>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</si>
  <si>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</si>
  <si>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</si>
  <si>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</si>
  <si>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</si>
  <si>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</si>
  <si>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</si>
  <si>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</si>
  <si>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</si>
  <si>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</si>
  <si>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</si>
  <si>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</si>
  <si>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</si>
  <si>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</si>
  <si>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</si>
  <si>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</si>
  <si>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</si>
  <si>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</si>
  <si>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</si>
  <si>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</si>
  <si>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</si>
  <si>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</si>
  <si>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</si>
  <si>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</si>
  <si>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</si>
  <si>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</si>
  <si>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</si>
  <si>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</si>
  <si>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</si>
  <si>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</si>
  <si>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</si>
  <si>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</si>
  <si>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</si>
  <si>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</si>
  <si>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</si>
  <si>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</si>
  <si>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</si>
  <si>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</si>
  <si>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</si>
  <si>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</si>
  <si>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</si>
  <si>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</si>
  <si>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</si>
  <si>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</si>
  <si>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</si>
  <si>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</si>
  <si>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</si>
  <si>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</si>
  <si>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</si>
  <si>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</si>
  <si>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</si>
  <si>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</si>
  <si>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</si>
  <si>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</si>
  <si>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</si>
  <si>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</si>
  <si>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</si>
  <si>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</si>
  <si>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</si>
  <si>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</si>
  <si>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</si>
  <si>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</si>
  <si>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</si>
  <si>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</si>
  <si>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</si>
  <si>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</si>
  <si>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</si>
  <si>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</si>
  <si>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</si>
  <si>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</si>
  <si>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</si>
  <si>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</si>
  <si>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</si>
  <si>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</si>
  <si>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</si>
  <si>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</si>
  <si>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</si>
  <si>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</si>
  <si>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</si>
  <si>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</si>
  <si>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</si>
  <si>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</si>
  <si>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</si>
  <si>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</si>
  <si>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</si>
  <si>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</si>
  <si>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</si>
  <si>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</si>
  <si>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</si>
  <si>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</si>
  <si>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</si>
  <si>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</si>
  <si>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</si>
  <si>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</si>
  <si>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</si>
  <si>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</si>
  <si>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</si>
  <si>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</si>
  <si>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</si>
  <si>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</si>
  <si>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</si>
  <si>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</si>
  <si>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</si>
  <si>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</si>
  <si>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</si>
  <si>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</si>
  <si>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</si>
  <si>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</si>
  <si>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</si>
  <si>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</si>
  <si>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</si>
  <si>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</si>
  <si>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</si>
  <si>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</si>
  <si>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</si>
  <si>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</si>
  <si>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</si>
  <si>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</si>
  <si>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</si>
  <si>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</si>
  <si>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</si>
  <si>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</si>
  <si>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</si>
  <si>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</si>
  <si>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</si>
  <si>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</si>
  <si>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</si>
  <si>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</si>
  <si>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</si>
  <si>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</si>
  <si>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</si>
  <si>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</si>
  <si>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</si>
  <si>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</si>
  <si>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</si>
  <si>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</si>
  <si>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</si>
  <si>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</si>
  <si>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</si>
  <si>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</si>
  <si>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</si>
  <si>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</si>
  <si>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</si>
  <si>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</si>
  <si>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</si>
  <si>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</si>
  <si>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</si>
  <si>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</si>
  <si>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</si>
  <si>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</si>
  <si>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</si>
  <si>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</si>
  <si>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</si>
  <si>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</si>
  <si>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</si>
  <si>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</si>
  <si>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</si>
  <si>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</si>
  <si>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</si>
  <si>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</si>
  <si>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</si>
  <si>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</si>
  <si>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</si>
  <si>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</si>
  <si>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</si>
  <si>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</si>
  <si>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</si>
  <si>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</si>
  <si>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</si>
  <si>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</si>
  <si>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</si>
  <si>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</si>
  <si>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</si>
  <si>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</si>
  <si>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</si>
  <si>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</si>
  <si>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</si>
  <si>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</si>
  <si>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</si>
  <si>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</si>
  <si>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</si>
  <si>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</si>
  <si>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</si>
  <si>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</si>
  <si>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</si>
  <si>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</si>
  <si>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</si>
  <si>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</si>
  <si>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</si>
  <si>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</si>
  <si>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</si>
  <si>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</si>
  <si>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</si>
  <si>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</si>
  <si>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</si>
  <si>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</si>
  <si>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</si>
  <si>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</si>
  <si>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</si>
  <si>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</si>
  <si>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</si>
  <si>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</si>
  <si>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</si>
  <si>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</si>
  <si>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</si>
  <si>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</si>
  <si>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</si>
  <si>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</si>
  <si>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</si>
  <si>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</si>
  <si>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</si>
  <si>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</si>
  <si>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tiempo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</si>
  <si>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</si>
  <si>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</si>
  <si>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</si>
  <si>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</si>
  <si>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</si>
  <si>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</si>
  <si>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</si>
  <si>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</si>
  <si>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</si>
  <si>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</si>
  <si>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</si>
  <si>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</si>
  <si>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</si>
  <si>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</si>
  <si>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</si>
  <si>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</si>
  <si>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</si>
  <si>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</si>
  <si>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</si>
  <si>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</si>
  <si>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</si>
  <si>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</si>
  <si>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</si>
  <si>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</si>
  <si>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</si>
  <si>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</si>
  <si>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</si>
  <si>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</si>
  <si>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</si>
  <si>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</si>
  <si>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</si>
  <si>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</si>
  <si>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</si>
  <si>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</si>
  <si>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</si>
  <si>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</si>
  <si>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</si>
  <si>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</si>
  <si>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Tasa de desempleo (%)</t>
  </si>
  <si>
    <t>Resultados de datos de probabilidad</t>
  </si>
  <si>
    <t>Percentil</t>
  </si>
  <si>
    <t>x^2</t>
  </si>
  <si>
    <t>x^3</t>
  </si>
  <si>
    <t>x^4</t>
  </si>
  <si>
    <t>x^5</t>
  </si>
  <si>
    <t>x^6</t>
  </si>
  <si>
    <t>Pron 1</t>
  </si>
  <si>
    <t>Pron2</t>
  </si>
  <si>
    <t>Pron6</t>
  </si>
  <si>
    <t>2019-12</t>
  </si>
  <si>
    <t>2020-01</t>
  </si>
  <si>
    <t>2020-02</t>
  </si>
  <si>
    <t>(y-pron1)^2</t>
  </si>
  <si>
    <t>(y-pron2)^2</t>
  </si>
  <si>
    <t>(y-pron6)^2</t>
  </si>
  <si>
    <t>MSE1</t>
  </si>
  <si>
    <t>MSE2</t>
  </si>
  <si>
    <t>MSE6</t>
  </si>
  <si>
    <t>RMSE1</t>
  </si>
  <si>
    <t>RMSE2</t>
  </si>
  <si>
    <t>RMSE6</t>
  </si>
  <si>
    <t>MAE1</t>
  </si>
  <si>
    <t>MAE2</t>
  </si>
  <si>
    <t>MAE6</t>
  </si>
  <si>
    <t>|y-prom1|</t>
  </si>
  <si>
    <t>|y-prom2|</t>
  </si>
  <si>
    <t>|y-prom6|</t>
  </si>
  <si>
    <t>|Y-pron1)/pron1</t>
  </si>
  <si>
    <t>|Y-pron2)/pron2</t>
  </si>
  <si>
    <t>|Y-pron6)/pron6</t>
  </si>
  <si>
    <t>MAPE1</t>
  </si>
  <si>
    <t>MAPE2</t>
  </si>
  <si>
    <t>MAPE6</t>
  </si>
  <si>
    <t>Promedio Móvil</t>
  </si>
  <si>
    <t>Yt/prom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</si>
  <si>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</si>
  <si>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</si>
  <si>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</si>
  <si>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</si>
  <si>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</si>
  <si>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</si>
  <si>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</si>
  <si>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</si>
  <si>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</si>
  <si>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</si>
  <si>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</si>
  <si>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</si>
  <si>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min </t>
  </si>
  <si>
    <t>max</t>
  </si>
  <si>
    <t>Índice estacional</t>
  </si>
  <si>
    <t>Índice estacional ajustado</t>
  </si>
  <si>
    <t>Índice Estacional</t>
  </si>
  <si>
    <t>Serie Desestacionalizada</t>
  </si>
  <si>
    <t>Supuesto</t>
  </si>
  <si>
    <t>Pronóstico</t>
  </si>
  <si>
    <t>|y-pron1|</t>
  </si>
  <si>
    <t>MAE</t>
  </si>
  <si>
    <t>RMSE</t>
  </si>
  <si>
    <t>MAPE</t>
  </si>
  <si>
    <t>α 10%</t>
  </si>
  <si>
    <t>α 30%</t>
  </si>
  <si>
    <t>α 80%</t>
  </si>
  <si>
    <t>(y-pron3)^2</t>
  </si>
  <si>
    <t>|y-pron2|</t>
  </si>
  <si>
    <t>|y-pron3|</t>
  </si>
  <si>
    <t>|y-pron1/pron1|</t>
  </si>
  <si>
    <t>|y-pron2/pron2|</t>
  </si>
  <si>
    <t>|y-pron3/pron3|</t>
  </si>
  <si>
    <t>MSE3</t>
  </si>
  <si>
    <t>RMSE3</t>
  </si>
  <si>
    <t>MAE3</t>
  </si>
  <si>
    <t>MAPE3</t>
  </si>
  <si>
    <t>Pol grado1</t>
  </si>
  <si>
    <t>Pol grado2</t>
  </si>
  <si>
    <t>Ind.Estacionales</t>
  </si>
  <si>
    <r>
      <t xml:space="preserve">Suavi. Exp. </t>
    </r>
    <r>
      <rPr>
        <sz val="11"/>
        <color theme="1"/>
        <rFont val="Calibri"/>
        <family val="2"/>
      </rPr>
      <t>Α 10%</t>
    </r>
  </si>
  <si>
    <t>Suavi. Exp. Α 30%</t>
  </si>
  <si>
    <t>Suavi. Exp. A 80%</t>
  </si>
  <si>
    <t>Pol grado6</t>
  </si>
  <si>
    <t>mejor modelo</t>
  </si>
  <si>
    <t>Mayor (1)</t>
  </si>
  <si>
    <t>Menor(1)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</si>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</sst>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0.000000000"/>
    <numFmt numFmtId="165" formatCode="0.00000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D6EAF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7999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2" fontId="2" fillId="4" borderId="2" xfId="0" applyNumberFormat="1" applyFont="1" applyFill="1" applyBorder="1" applyAlignment="1">
      <alignment horizontal="right" vertical="center" wrapText="1"/>
    </xf>
    <xf numFmtId="2" fontId="2" fillId="4" borderId="3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Continuous"/>
    </xf>
    <xf numFmtId="42" fontId="0" fillId="0" borderId="0" xfId="0" applyNumberFormat="1"/>
    <xf numFmtId="42" fontId="0" fillId="0" borderId="5" xfId="0" applyNumberFormat="1" applyBorder="1"/>
    <xf numFmtId="0" fontId="4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5" fillId="5" borderId="7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2" fontId="0" fillId="9" borderId="0" xfId="0" applyNumberFormat="1" applyFill="1"/>
    <xf numFmtId="0" fontId="5" fillId="0" borderId="7" xfId="0" applyFont="1" applyBorder="1" applyAlignment="1">
      <alignment horizontal="left" vertical="center" wrapText="1"/>
    </xf>
    <xf numFmtId="0" fontId="0" fillId="10" borderId="0" xfId="0" applyFill="1"/>
    <xf numFmtId="17" fontId="0" fillId="0" borderId="0" xfId="0" applyNumberFormat="1"/>
    <xf numFmtId="0" fontId="0" fillId="11" borderId="0" xfId="0" applyFill="1"/>
    <xf numFmtId="0" fontId="6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20" borderId="0" xfId="0" applyFill="1"/>
    <xf numFmtId="164" fontId="0" fillId="0" borderId="0" xfId="0" applyNumberFormat="1"/>
    <xf numFmtId="0" fontId="0" fillId="0" borderId="8" xfId="0" applyBorder="1"/>
    <xf numFmtId="165" fontId="0" fillId="0" borderId="8" xfId="0" applyNumberFormat="1" applyBorder="1"/>
    <xf numFmtId="0" fontId="0" fillId="20" borderId="8" xfId="0" applyFill="1" applyBorder="1"/>
    <xf numFmtId="0" fontId="0" fillId="19" borderId="8" xfId="0" applyFill="1" applyBorder="1"/>
    <xf numFmtId="0" fontId="0" fillId="18" borderId="8" xfId="0" applyFill="1" applyBorder="1"/>
    <xf numFmtId="0" fontId="0" fillId="21" borderId="8" xfId="0" applyFill="1" applyBorder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99196962968984E-2"/>
          <c:y val="0.10071647670160802"/>
          <c:w val="0.87129396325459318"/>
          <c:h val="0.6323228346456693"/>
        </c:manualLayout>
      </c:layout>
      <c:lineChart>
        <c:grouping val="standard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Tasa de desempleo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479276766337487E-2"/>
                  <c:y val="-0.30983788979994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strRef>
              <c:f>Datos!$A$2:$A$228</c:f>
              <c:strCache>
                <c:ptCount val="227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</c:strCache>
            </c:strRef>
          </c:cat>
          <c:val>
            <c:numRef>
              <c:f>Datos!$C$2:$C$228</c:f>
              <c:numCache>
                <c:formatCode>0.00</c:formatCode>
                <c:ptCount val="227"/>
                <c:pt idx="0">
                  <c:v>16.694679666775102</c:v>
                </c:pt>
                <c:pt idx="1">
                  <c:v>17.307022864463899</c:v>
                </c:pt>
                <c:pt idx="2">
                  <c:v>15.7050562411223</c:v>
                </c:pt>
                <c:pt idx="3">
                  <c:v>14.589864266496299</c:v>
                </c:pt>
                <c:pt idx="4">
                  <c:v>14.226298584799499</c:v>
                </c:pt>
                <c:pt idx="5">
                  <c:v>15.2320441726882</c:v>
                </c:pt>
                <c:pt idx="6">
                  <c:v>15.021907852899901</c:v>
                </c:pt>
                <c:pt idx="7">
                  <c:v>14.7076367570061</c:v>
                </c:pt>
                <c:pt idx="8">
                  <c:v>14.280508224643</c:v>
                </c:pt>
                <c:pt idx="9">
                  <c:v>14.5854832832329</c:v>
                </c:pt>
                <c:pt idx="10">
                  <c:v>13.551631014491401</c:v>
                </c:pt>
                <c:pt idx="11">
                  <c:v>13.8393172072269</c:v>
                </c:pt>
                <c:pt idx="12">
                  <c:v>17.872713528619801</c:v>
                </c:pt>
                <c:pt idx="13">
                  <c:v>15.854205519729</c:v>
                </c:pt>
                <c:pt idx="14">
                  <c:v>14.953915931988201</c:v>
                </c:pt>
                <c:pt idx="15">
                  <c:v>16.287675258098201</c:v>
                </c:pt>
                <c:pt idx="16">
                  <c:v>14.425350047120601</c:v>
                </c:pt>
                <c:pt idx="17">
                  <c:v>16.252532889109801</c:v>
                </c:pt>
                <c:pt idx="18">
                  <c:v>15.4082957005055</c:v>
                </c:pt>
                <c:pt idx="19">
                  <c:v>15.784174735328801</c:v>
                </c:pt>
                <c:pt idx="20">
                  <c:v>14.5554557092204</c:v>
                </c:pt>
                <c:pt idx="21">
                  <c:v>14.808764092082701</c:v>
                </c:pt>
                <c:pt idx="22">
                  <c:v>14.7076154416823</c:v>
                </c:pt>
                <c:pt idx="23">
                  <c:v>15.772977204557099</c:v>
                </c:pt>
                <c:pt idx="24">
                  <c:v>16.115078753315601</c:v>
                </c:pt>
                <c:pt idx="25">
                  <c:v>16.281949147555299</c:v>
                </c:pt>
                <c:pt idx="26">
                  <c:v>12.9835218184633</c:v>
                </c:pt>
                <c:pt idx="27">
                  <c:v>14.8011528253016</c:v>
                </c:pt>
                <c:pt idx="28">
                  <c:v>12.8930250407356</c:v>
                </c:pt>
                <c:pt idx="29">
                  <c:v>14.1356808126726</c:v>
                </c:pt>
                <c:pt idx="30">
                  <c:v>14.4433640728583</c:v>
                </c:pt>
                <c:pt idx="31">
                  <c:v>14.4335823745174</c:v>
                </c:pt>
                <c:pt idx="32">
                  <c:v>14.258787436608401</c:v>
                </c:pt>
                <c:pt idx="33">
                  <c:v>13.700866564958</c:v>
                </c:pt>
                <c:pt idx="34">
                  <c:v>12.911682543941</c:v>
                </c:pt>
                <c:pt idx="35">
                  <c:v>12.185562128385</c:v>
                </c:pt>
                <c:pt idx="36">
                  <c:v>17.003072506958901</c:v>
                </c:pt>
                <c:pt idx="37">
                  <c:v>15.687597811141799</c:v>
                </c:pt>
                <c:pt idx="38">
                  <c:v>13.6238377743265</c:v>
                </c:pt>
                <c:pt idx="39">
                  <c:v>14.6770965923023</c:v>
                </c:pt>
                <c:pt idx="40">
                  <c:v>13.7523369037492</c:v>
                </c:pt>
                <c:pt idx="41">
                  <c:v>13.9956895410496</c:v>
                </c:pt>
                <c:pt idx="42">
                  <c:v>12.940044362006301</c:v>
                </c:pt>
                <c:pt idx="43">
                  <c:v>13.085111236246499</c:v>
                </c:pt>
                <c:pt idx="44">
                  <c:v>12.5146666412604</c:v>
                </c:pt>
                <c:pt idx="45">
                  <c:v>12.594185146813601</c:v>
                </c:pt>
                <c:pt idx="46">
                  <c:v>11.7769742339699</c:v>
                </c:pt>
                <c:pt idx="47">
                  <c:v>12.070743450517201</c:v>
                </c:pt>
                <c:pt idx="48">
                  <c:v>13.2183132733731</c:v>
                </c:pt>
                <c:pt idx="49">
                  <c:v>14.229214282811601</c:v>
                </c:pt>
                <c:pt idx="50">
                  <c:v>12.948363767984899</c:v>
                </c:pt>
                <c:pt idx="51">
                  <c:v>12.0611506304217</c:v>
                </c:pt>
                <c:pt idx="52">
                  <c:v>12.305398164265499</c:v>
                </c:pt>
                <c:pt idx="53">
                  <c:v>11.5232939285148</c:v>
                </c:pt>
                <c:pt idx="54">
                  <c:v>11.996086087731101</c:v>
                </c:pt>
                <c:pt idx="55">
                  <c:v>11.7543799111374</c:v>
                </c:pt>
                <c:pt idx="56">
                  <c:v>11.1717549024796</c:v>
                </c:pt>
                <c:pt idx="57">
                  <c:v>9.9550118079071996</c:v>
                </c:pt>
                <c:pt idx="58">
                  <c:v>10.207395984046</c:v>
                </c:pt>
                <c:pt idx="59">
                  <c:v>10.3343851862214</c:v>
                </c:pt>
                <c:pt idx="60">
                  <c:v>13.408460182572099</c:v>
                </c:pt>
                <c:pt idx="61">
                  <c:v>12.9996017411798</c:v>
                </c:pt>
                <c:pt idx="62">
                  <c:v>11.3440989290337</c:v>
                </c:pt>
                <c:pt idx="63">
                  <c:v>12.0098894209605</c:v>
                </c:pt>
                <c:pt idx="64">
                  <c:v>11.883684430821599</c:v>
                </c:pt>
                <c:pt idx="65">
                  <c:v>10.6070967020237</c:v>
                </c:pt>
                <c:pt idx="66">
                  <c:v>12.3891350076662</c:v>
                </c:pt>
                <c:pt idx="67">
                  <c:v>12.792219189861299</c:v>
                </c:pt>
                <c:pt idx="68">
                  <c:v>12.890167075462999</c:v>
                </c:pt>
                <c:pt idx="69">
                  <c:v>11.3547264160474</c:v>
                </c:pt>
                <c:pt idx="70">
                  <c:v>10.938131884390501</c:v>
                </c:pt>
                <c:pt idx="71">
                  <c:v>11.7827545055176</c:v>
                </c:pt>
                <c:pt idx="72">
                  <c:v>13.8952967610189</c:v>
                </c:pt>
                <c:pt idx="73">
                  <c:v>12.826173058498</c:v>
                </c:pt>
                <c:pt idx="74">
                  <c:v>11.9274403618685</c:v>
                </c:pt>
                <c:pt idx="75">
                  <c:v>10.9037708823633</c:v>
                </c:pt>
                <c:pt idx="76">
                  <c:v>11.528865797663499</c:v>
                </c:pt>
                <c:pt idx="77">
                  <c:v>11.1648311325302</c:v>
                </c:pt>
                <c:pt idx="78">
                  <c:v>11.159513118525201</c:v>
                </c:pt>
                <c:pt idx="79">
                  <c:v>10.731387737558499</c:v>
                </c:pt>
                <c:pt idx="80">
                  <c:v>10.8362757840182</c:v>
                </c:pt>
                <c:pt idx="81">
                  <c:v>10.0478539704553</c:v>
                </c:pt>
                <c:pt idx="82">
                  <c:v>9.4157470723747991</c:v>
                </c:pt>
                <c:pt idx="83">
                  <c:v>9.8938675934016</c:v>
                </c:pt>
                <c:pt idx="84">
                  <c:v>13.0790320816701</c:v>
                </c:pt>
                <c:pt idx="85">
                  <c:v>11.985498080138299</c:v>
                </c:pt>
                <c:pt idx="86">
                  <c:v>11.224503239897199</c:v>
                </c:pt>
                <c:pt idx="87">
                  <c:v>11.129256217245199</c:v>
                </c:pt>
                <c:pt idx="88">
                  <c:v>10.838217460759999</c:v>
                </c:pt>
                <c:pt idx="89">
                  <c:v>11.172488965793599</c:v>
                </c:pt>
                <c:pt idx="90">
                  <c:v>12.063831042260899</c:v>
                </c:pt>
                <c:pt idx="91">
                  <c:v>11.215946778501699</c:v>
                </c:pt>
                <c:pt idx="92">
                  <c:v>10.948422516080401</c:v>
                </c:pt>
                <c:pt idx="93">
                  <c:v>10.123227282813501</c:v>
                </c:pt>
                <c:pt idx="94">
                  <c:v>10.8014453475453</c:v>
                </c:pt>
                <c:pt idx="95">
                  <c:v>10.606808160625899</c:v>
                </c:pt>
                <c:pt idx="96">
                  <c:v>14.2485790938621</c:v>
                </c:pt>
                <c:pt idx="97">
                  <c:v>12.488602261842599</c:v>
                </c:pt>
                <c:pt idx="98">
                  <c:v>11.9918620812419</c:v>
                </c:pt>
                <c:pt idx="99">
                  <c:v>12.1408216057158</c:v>
                </c:pt>
                <c:pt idx="100">
                  <c:v>11.6639081463958</c:v>
                </c:pt>
                <c:pt idx="101">
                  <c:v>11.3382380744366</c:v>
                </c:pt>
                <c:pt idx="102">
                  <c:v>12.632061113609801</c:v>
                </c:pt>
                <c:pt idx="103">
                  <c:v>11.7434568865306</c:v>
                </c:pt>
                <c:pt idx="104">
                  <c:v>12.1559626741874</c:v>
                </c:pt>
                <c:pt idx="105">
                  <c:v>11.5455065211423</c:v>
                </c:pt>
                <c:pt idx="106">
                  <c:v>11.0783821431401</c:v>
                </c:pt>
                <c:pt idx="107">
                  <c:v>11.3114866850842</c:v>
                </c:pt>
                <c:pt idx="108">
                  <c:v>14.623077908516199</c:v>
                </c:pt>
                <c:pt idx="109">
                  <c:v>12.5946001540522</c:v>
                </c:pt>
                <c:pt idx="110">
                  <c:v>11.8070467304142</c:v>
                </c:pt>
                <c:pt idx="111">
                  <c:v>12.237128627018301</c:v>
                </c:pt>
                <c:pt idx="112">
                  <c:v>12.0404335910972</c:v>
                </c:pt>
                <c:pt idx="113">
                  <c:v>11.635618336858901</c:v>
                </c:pt>
                <c:pt idx="114">
                  <c:v>12.684421983915</c:v>
                </c:pt>
                <c:pt idx="115">
                  <c:v>11.161869533578599</c:v>
                </c:pt>
                <c:pt idx="116">
                  <c:v>10.5737807138864</c:v>
                </c:pt>
                <c:pt idx="117">
                  <c:v>10.152759107280099</c:v>
                </c:pt>
                <c:pt idx="118">
                  <c:v>10.792395643958301</c:v>
                </c:pt>
                <c:pt idx="119">
                  <c:v>11.120035632618301</c:v>
                </c:pt>
                <c:pt idx="120">
                  <c:v>13.556158770694401</c:v>
                </c:pt>
                <c:pt idx="121">
                  <c:v>12.8625237125762</c:v>
                </c:pt>
                <c:pt idx="122">
                  <c:v>10.8680885903786</c:v>
                </c:pt>
                <c:pt idx="123">
                  <c:v>11.189518368516501</c:v>
                </c:pt>
                <c:pt idx="124">
                  <c:v>11.244290289142</c:v>
                </c:pt>
                <c:pt idx="125">
                  <c:v>10.905926865556699</c:v>
                </c:pt>
                <c:pt idx="126">
                  <c:v>11.540313667707601</c:v>
                </c:pt>
                <c:pt idx="127">
                  <c:v>10.079399829479801</c:v>
                </c:pt>
                <c:pt idx="128">
                  <c:v>9.7353830199997997</c:v>
                </c:pt>
                <c:pt idx="129">
                  <c:v>8.9978468526319997</c:v>
                </c:pt>
                <c:pt idx="130">
                  <c:v>9.2201841022856996</c:v>
                </c:pt>
                <c:pt idx="131">
                  <c:v>9.8175710625055999</c:v>
                </c:pt>
                <c:pt idx="132">
                  <c:v>12.476696630348</c:v>
                </c:pt>
                <c:pt idx="133">
                  <c:v>11.869993035915</c:v>
                </c:pt>
                <c:pt idx="134">
                  <c:v>10.363710853084299</c:v>
                </c:pt>
                <c:pt idx="135">
                  <c:v>10.8641973805909</c:v>
                </c:pt>
                <c:pt idx="136">
                  <c:v>10.7094687859766</c:v>
                </c:pt>
                <c:pt idx="137">
                  <c:v>10.0261430976688</c:v>
                </c:pt>
                <c:pt idx="138">
                  <c:v>10.8630801444586</c:v>
                </c:pt>
                <c:pt idx="139">
                  <c:v>9.7482736870421096</c:v>
                </c:pt>
                <c:pt idx="140">
                  <c:v>9.9421722451311503</c:v>
                </c:pt>
                <c:pt idx="141">
                  <c:v>8.8534533595396994</c:v>
                </c:pt>
                <c:pt idx="142">
                  <c:v>9.2477927205027708</c:v>
                </c:pt>
                <c:pt idx="143">
                  <c:v>9.5508246304495898</c:v>
                </c:pt>
                <c:pt idx="144">
                  <c:v>12.0697898274764</c:v>
                </c:pt>
                <c:pt idx="145">
                  <c:v>11.789310582972499</c:v>
                </c:pt>
                <c:pt idx="146">
                  <c:v>10.2061950614975</c:v>
                </c:pt>
                <c:pt idx="147">
                  <c:v>10.173671408695199</c:v>
                </c:pt>
                <c:pt idx="148">
                  <c:v>9.4211416354269009</c:v>
                </c:pt>
                <c:pt idx="149">
                  <c:v>9.2366781279690198</c:v>
                </c:pt>
                <c:pt idx="150">
                  <c:v>9.8817155736834401</c:v>
                </c:pt>
                <c:pt idx="151">
                  <c:v>9.2688264382162195</c:v>
                </c:pt>
                <c:pt idx="152">
                  <c:v>8.9784295101805895</c:v>
                </c:pt>
                <c:pt idx="153">
                  <c:v>7.79277690180104</c:v>
                </c:pt>
                <c:pt idx="154">
                  <c:v>8.4794372130664808</c:v>
                </c:pt>
                <c:pt idx="155">
                  <c:v>8.4421586550257501</c:v>
                </c:pt>
                <c:pt idx="156">
                  <c:v>11.1012332832703</c:v>
                </c:pt>
                <c:pt idx="157">
                  <c:v>10.679110533413599</c:v>
                </c:pt>
                <c:pt idx="158">
                  <c:v>9.7343512724919208</c:v>
                </c:pt>
                <c:pt idx="159">
                  <c:v>8.9650030401632108</c:v>
                </c:pt>
                <c:pt idx="160">
                  <c:v>8.7982368909579307</c:v>
                </c:pt>
                <c:pt idx="161">
                  <c:v>9.1946135814646404</c:v>
                </c:pt>
                <c:pt idx="162">
                  <c:v>9.2897531419744208</c:v>
                </c:pt>
                <c:pt idx="163">
                  <c:v>8.9010274837347492</c:v>
                </c:pt>
                <c:pt idx="164">
                  <c:v>8.3503507604118994</c:v>
                </c:pt>
                <c:pt idx="165">
                  <c:v>7.8602638377877598</c:v>
                </c:pt>
                <c:pt idx="166">
                  <c:v>7.7100142034449801</c:v>
                </c:pt>
                <c:pt idx="167">
                  <c:v>8.7229141060338495</c:v>
                </c:pt>
                <c:pt idx="168">
                  <c:v>10.7851505845238</c:v>
                </c:pt>
                <c:pt idx="169">
                  <c:v>9.8563163401476199</c:v>
                </c:pt>
                <c:pt idx="170">
                  <c:v>8.8606104478735599</c:v>
                </c:pt>
                <c:pt idx="171">
                  <c:v>9.5040711841251806</c:v>
                </c:pt>
                <c:pt idx="172">
                  <c:v>8.9337302074684004</c:v>
                </c:pt>
                <c:pt idx="173">
                  <c:v>8.2457879368561606</c:v>
                </c:pt>
                <c:pt idx="174">
                  <c:v>8.8394016627336693</c:v>
                </c:pt>
                <c:pt idx="175">
                  <c:v>9.0939568525087306</c:v>
                </c:pt>
                <c:pt idx="176">
                  <c:v>8.9807676737036601</c:v>
                </c:pt>
                <c:pt idx="177">
                  <c:v>8.1850246148028898</c:v>
                </c:pt>
                <c:pt idx="178">
                  <c:v>7.27097077778655</c:v>
                </c:pt>
                <c:pt idx="179">
                  <c:v>8.5889170899723997</c:v>
                </c:pt>
                <c:pt idx="180">
                  <c:v>11.905330116589599</c:v>
                </c:pt>
                <c:pt idx="181">
                  <c:v>10.002539627490201</c:v>
                </c:pt>
                <c:pt idx="182">
                  <c:v>10.1373919332206</c:v>
                </c:pt>
                <c:pt idx="183">
                  <c:v>9.0158078393677492</c:v>
                </c:pt>
                <c:pt idx="184">
                  <c:v>8.8474474391362303</c:v>
                </c:pt>
                <c:pt idx="185">
                  <c:v>8.88315837113411</c:v>
                </c:pt>
                <c:pt idx="186">
                  <c:v>9.8453081114519403</c:v>
                </c:pt>
                <c:pt idx="187">
                  <c:v>8.9884196388330597</c:v>
                </c:pt>
                <c:pt idx="188">
                  <c:v>8.50788441336333</c:v>
                </c:pt>
                <c:pt idx="189">
                  <c:v>8.2943207485555508</c:v>
                </c:pt>
                <c:pt idx="190">
                  <c:v>7.5094230398562196</c:v>
                </c:pt>
                <c:pt idx="191">
                  <c:v>8.7427560690363109</c:v>
                </c:pt>
                <c:pt idx="192">
                  <c:v>11.733266744144901</c:v>
                </c:pt>
                <c:pt idx="193">
                  <c:v>10.504291994031</c:v>
                </c:pt>
                <c:pt idx="194">
                  <c:v>9.7046103598584406</c:v>
                </c:pt>
                <c:pt idx="195">
                  <c:v>8.9077180953868904</c:v>
                </c:pt>
                <c:pt idx="196">
                  <c:v>9.4170007474349404</c:v>
                </c:pt>
                <c:pt idx="197">
                  <c:v>8.7155221974232209</c:v>
                </c:pt>
                <c:pt idx="198">
                  <c:v>9.6754113521321496</c:v>
                </c:pt>
                <c:pt idx="199">
                  <c:v>9.1004109403072704</c:v>
                </c:pt>
                <c:pt idx="200">
                  <c:v>9.2246951183924999</c:v>
                </c:pt>
                <c:pt idx="201">
                  <c:v>8.5555857179735693</c:v>
                </c:pt>
                <c:pt idx="202">
                  <c:v>8.3705642253267101</c:v>
                </c:pt>
                <c:pt idx="203">
                  <c:v>8.6273889321606205</c:v>
                </c:pt>
                <c:pt idx="204">
                  <c:v>11.7623483380153</c:v>
                </c:pt>
                <c:pt idx="205">
                  <c:v>10.8032182510231</c:v>
                </c:pt>
                <c:pt idx="206">
                  <c:v>9.4359671733763495</c:v>
                </c:pt>
                <c:pt idx="207">
                  <c:v>9.4625858354315895</c:v>
                </c:pt>
                <c:pt idx="208">
                  <c:v>9.7299733852574306</c:v>
                </c:pt>
                <c:pt idx="209">
                  <c:v>9.0820867381631398</c:v>
                </c:pt>
                <c:pt idx="210">
                  <c:v>9.7206662940255093</c:v>
                </c:pt>
                <c:pt idx="211">
                  <c:v>9.1564145663245302</c:v>
                </c:pt>
                <c:pt idx="212">
                  <c:v>9.4821850583784393</c:v>
                </c:pt>
                <c:pt idx="213">
                  <c:v>9.0611991510547902</c:v>
                </c:pt>
                <c:pt idx="214">
                  <c:v>8.7583459116599691</c:v>
                </c:pt>
                <c:pt idx="215">
                  <c:v>9.7210901146120303</c:v>
                </c:pt>
                <c:pt idx="216">
                  <c:v>12.795457633243901</c:v>
                </c:pt>
                <c:pt idx="217">
                  <c:v>11.7683980121889</c:v>
                </c:pt>
                <c:pt idx="218">
                  <c:v>10.8165675901179</c:v>
                </c:pt>
                <c:pt idx="219">
                  <c:v>10.3343428077985</c:v>
                </c:pt>
                <c:pt idx="220">
                  <c:v>10.537643253834601</c:v>
                </c:pt>
                <c:pt idx="221">
                  <c:v>9.4370934709546894</c:v>
                </c:pt>
                <c:pt idx="222">
                  <c:v>10.716076520284799</c:v>
                </c:pt>
                <c:pt idx="223">
                  <c:v>10.796328108267501</c:v>
                </c:pt>
                <c:pt idx="224">
                  <c:v>10.223711138442599</c:v>
                </c:pt>
                <c:pt idx="225">
                  <c:v>9.8416248329037099</c:v>
                </c:pt>
                <c:pt idx="226">
                  <c:v>9.2509490099843408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48F3-BEF7-FBF420892A50}"/>
            </c:ext>
          </c:extLst>
        </c:ser>
        <c:ser>
          <c:idx val="4"/>
          <c:order val="4"/>
          <c:tx>
            <c:v>grado 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'Regresión grado 6'!$B$30:$B$256</c:f>
              <c:numCache>
                <c:formatCode>General</c:formatCode>
                <c:ptCount val="227"/>
                <c:pt idx="0">
                  <c:v>14.929205164429677</c:v>
                </c:pt>
                <c:pt idx="1">
                  <c:v>15.075596195824929</c:v>
                </c:pt>
                <c:pt idx="2">
                  <c:v>15.201911567246198</c:v>
                </c:pt>
                <c:pt idx="3">
                  <c:v>15.309273579029382</c:v>
                </c:pt>
                <c:pt idx="4">
                  <c:v>15.39876696736227</c:v>
                </c:pt>
                <c:pt idx="5">
                  <c:v>15.471439632414771</c:v>
                </c:pt>
                <c:pt idx="6">
                  <c:v>15.528303360090245</c:v>
                </c:pt>
                <c:pt idx="7">
                  <c:v>15.570334537397832</c:v>
                </c:pt>
                <c:pt idx="8">
                  <c:v>15.59847486144581</c:v>
                </c:pt>
                <c:pt idx="9">
                  <c:v>15.613632042056032</c:v>
                </c:pt>
                <c:pt idx="10">
                  <c:v>15.616680497999337</c:v>
                </c:pt>
                <c:pt idx="11">
                  <c:v>15.608462046852042</c:v>
                </c:pt>
                <c:pt idx="12">
                  <c:v>15.589786588473457</c:v>
                </c:pt>
                <c:pt idx="13">
                  <c:v>15.561432782104424</c:v>
                </c:pt>
                <c:pt idx="14">
                  <c:v>15.524148717086895</c:v>
                </c:pt>
                <c:pt idx="15">
                  <c:v>15.47865257720456</c:v>
                </c:pt>
                <c:pt idx="16">
                  <c:v>15.42563329864449</c:v>
                </c:pt>
                <c:pt idx="17">
                  <c:v>15.365751221579824</c:v>
                </c:pt>
                <c:pt idx="18">
                  <c:v>15.299638735373483</c:v>
                </c:pt>
                <c:pt idx="19">
                  <c:v>15.227900917402952</c:v>
                </c:pt>
                <c:pt idx="20">
                  <c:v>15.151116165506032</c:v>
                </c:pt>
                <c:pt idx="21">
                  <c:v>15.069836824047695</c:v>
                </c:pt>
                <c:pt idx="22">
                  <c:v>14.984589803607928</c:v>
                </c:pt>
                <c:pt idx="23">
                  <c:v>14.895877194290643</c:v>
                </c:pt>
                <c:pt idx="24">
                  <c:v>14.804176872653585</c:v>
                </c:pt>
                <c:pt idx="25">
                  <c:v>14.709943102259327</c:v>
                </c:pt>
                <c:pt idx="26">
                  <c:v>14.61360712784724</c:v>
                </c:pt>
                <c:pt idx="27">
                  <c:v>14.515577763126547</c:v>
                </c:pt>
                <c:pt idx="28">
                  <c:v>14.416241972190383</c:v>
                </c:pt>
                <c:pt idx="29">
                  <c:v>14.315965444550905</c:v>
                </c:pt>
                <c:pt idx="30">
                  <c:v>14.215093163795423</c:v>
                </c:pt>
                <c:pt idx="31">
                  <c:v>14.113949969863588</c:v>
                </c:pt>
                <c:pt idx="32">
                  <c:v>14.012841114945585</c:v>
                </c:pt>
                <c:pt idx="33">
                  <c:v>13.912052813001393</c:v>
                </c:pt>
                <c:pt idx="34">
                  <c:v>13.811852782901051</c:v>
                </c:pt>
                <c:pt idx="35">
                  <c:v>13.712490785185967</c:v>
                </c:pt>
                <c:pt idx="36">
                  <c:v>13.614199152451295</c:v>
                </c:pt>
                <c:pt idx="37">
                  <c:v>13.51719331334928</c:v>
                </c:pt>
                <c:pt idx="38">
                  <c:v>13.421672310213706</c:v>
                </c:pt>
                <c:pt idx="39">
                  <c:v>13.327819310305332</c:v>
                </c:pt>
                <c:pt idx="40">
                  <c:v>13.235802110678389</c:v>
                </c:pt>
                <c:pt idx="41">
                  <c:v>13.1457736366681</c:v>
                </c:pt>
                <c:pt idx="42">
                  <c:v>13.057872433999236</c:v>
                </c:pt>
                <c:pt idx="43">
                  <c:v>12.972223154515707</c:v>
                </c:pt>
                <c:pt idx="44">
                  <c:v>12.888937035531196</c:v>
                </c:pt>
                <c:pt idx="45">
                  <c:v>12.808112372800823</c:v>
                </c:pt>
                <c:pt idx="46">
                  <c:v>12.729834987113827</c:v>
                </c:pt>
                <c:pt idx="47">
                  <c:v>12.654178684507302</c:v>
                </c:pt>
                <c:pt idx="48">
                  <c:v>12.581205710100992</c:v>
                </c:pt>
                <c:pt idx="49">
                  <c:v>12.51096719555305</c:v>
                </c:pt>
                <c:pt idx="50">
                  <c:v>12.443503600136907</c:v>
                </c:pt>
                <c:pt idx="51">
                  <c:v>12.378845145439124</c:v>
                </c:pt>
                <c:pt idx="52">
                  <c:v>12.317012243678306</c:v>
                </c:pt>
                <c:pt idx="53">
                  <c:v>12.25801591964504</c:v>
                </c:pt>
                <c:pt idx="54">
                  <c:v>12.201858226262901</c:v>
                </c:pt>
                <c:pt idx="55">
                  <c:v>12.148532653770387</c:v>
                </c:pt>
                <c:pt idx="56">
                  <c:v>12.098024532524063</c:v>
                </c:pt>
                <c:pt idx="57">
                  <c:v>12.050311429422559</c:v>
                </c:pt>
                <c:pt idx="58">
                  <c:v>12.005363537951741</c:v>
                </c:pt>
                <c:pt idx="59">
                  <c:v>11.963144061850821</c:v>
                </c:pt>
                <c:pt idx="60">
                  <c:v>11.923609592399576</c:v>
                </c:pt>
                <c:pt idx="61">
                  <c:v>11.886710479326547</c:v>
                </c:pt>
                <c:pt idx="62">
                  <c:v>11.852391195338301</c:v>
                </c:pt>
                <c:pt idx="63">
                  <c:v>11.82059069426972</c:v>
                </c:pt>
                <c:pt idx="64">
                  <c:v>11.791242762855322</c:v>
                </c:pt>
                <c:pt idx="65">
                  <c:v>11.764276366121637</c:v>
                </c:pt>
                <c:pt idx="66">
                  <c:v>11.739615986400585</c:v>
                </c:pt>
                <c:pt idx="67">
                  <c:v>11.717181955963889</c:v>
                </c:pt>
                <c:pt idx="68">
                  <c:v>11.696890783278583</c:v>
                </c:pt>
                <c:pt idx="69">
                  <c:v>11.678655472883497</c:v>
                </c:pt>
                <c:pt idx="70">
                  <c:v>11.662385838886749</c:v>
                </c:pt>
                <c:pt idx="71">
                  <c:v>11.64798881208438</c:v>
                </c:pt>
                <c:pt idx="72">
                  <c:v>11.635368740699901</c:v>
                </c:pt>
                <c:pt idx="73">
                  <c:v>11.62442768474496</c:v>
                </c:pt>
                <c:pt idx="74">
                  <c:v>11.615065704001026</c:v>
                </c:pt>
                <c:pt idx="75">
                  <c:v>11.60718113962206</c:v>
                </c:pt>
                <c:pt idx="76">
                  <c:v>11.600670889358289</c:v>
                </c:pt>
                <c:pt idx="77">
                  <c:v>11.595430676401016</c:v>
                </c:pt>
                <c:pt idx="78">
                  <c:v>11.591355311848298</c:v>
                </c:pt>
                <c:pt idx="79">
                  <c:v>11.588338950791972</c:v>
                </c:pt>
                <c:pt idx="80">
                  <c:v>11.586275342025438</c:v>
                </c:pt>
                <c:pt idx="81">
                  <c:v>11.585058071372588</c:v>
                </c:pt>
                <c:pt idx="82">
                  <c:v>11.58458079863772</c:v>
                </c:pt>
                <c:pt idx="83">
                  <c:v>11.584737488176632</c:v>
                </c:pt>
                <c:pt idx="84">
                  <c:v>11.585422633088561</c:v>
                </c:pt>
                <c:pt idx="85">
                  <c:v>11.586531473029279</c:v>
                </c:pt>
                <c:pt idx="86">
                  <c:v>11.58796020564505</c:v>
                </c:pt>
                <c:pt idx="87">
                  <c:v>11.589606191628034</c:v>
                </c:pt>
                <c:pt idx="88">
                  <c:v>11.591368153392189</c:v>
                </c:pt>
                <c:pt idx="89">
                  <c:v>11.59314636737064</c:v>
                </c:pt>
                <c:pt idx="90">
                  <c:v>11.594842849933727</c:v>
                </c:pt>
                <c:pt idx="91">
                  <c:v>11.59636153692847</c:v>
                </c:pt>
                <c:pt idx="92">
                  <c:v>11.597608456838756</c:v>
                </c:pt>
                <c:pt idx="93">
                  <c:v>11.598491897566729</c:v>
                </c:pt>
                <c:pt idx="94">
                  <c:v>11.598922566834981</c:v>
                </c:pt>
                <c:pt idx="95">
                  <c:v>11.598813746210336</c:v>
                </c:pt>
                <c:pt idx="96">
                  <c:v>11.598081438747943</c:v>
                </c:pt>
                <c:pt idx="97">
                  <c:v>11.596644510256846</c:v>
                </c:pt>
                <c:pt idx="98">
                  <c:v>11.594424824186584</c:v>
                </c:pt>
                <c:pt idx="99">
                  <c:v>11.591347370134589</c:v>
                </c:pt>
                <c:pt idx="100">
                  <c:v>11.587340385974985</c:v>
                </c:pt>
                <c:pt idx="101">
                  <c:v>11.582335473607937</c:v>
                </c:pt>
                <c:pt idx="102">
                  <c:v>11.576267708330489</c:v>
                </c:pt>
                <c:pt idx="103">
                  <c:v>11.569075741828151</c:v>
                </c:pt>
                <c:pt idx="104">
                  <c:v>11.560701898787714</c:v>
                </c:pt>
                <c:pt idx="105">
                  <c:v>11.551092267130969</c:v>
                </c:pt>
                <c:pt idx="106">
                  <c:v>11.540196781869312</c:v>
                </c:pt>
                <c:pt idx="107">
                  <c:v>11.527969302579939</c:v>
                </c:pt>
                <c:pt idx="108">
                  <c:v>11.514367684502426</c:v>
                </c:pt>
                <c:pt idx="109">
                  <c:v>11.499353843256609</c:v>
                </c:pt>
                <c:pt idx="110">
                  <c:v>11.4828938131817</c:v>
                </c:pt>
                <c:pt idx="111">
                  <c:v>11.464957799296108</c:v>
                </c:pt>
                <c:pt idx="112">
                  <c:v>11.445520222878478</c:v>
                </c:pt>
                <c:pt idx="113">
                  <c:v>11.424559760669858</c:v>
                </c:pt>
                <c:pt idx="114">
                  <c:v>11.402059377696293</c:v>
                </c:pt>
                <c:pt idx="115">
                  <c:v>11.378006353713666</c:v>
                </c:pt>
                <c:pt idx="116">
                  <c:v>11.352392303272268</c:v>
                </c:pt>
                <c:pt idx="117">
                  <c:v>11.325213189402991</c:v>
                </c:pt>
                <c:pt idx="118">
                  <c:v>11.29646933092501</c:v>
                </c:pt>
                <c:pt idx="119">
                  <c:v>11.26616540337336</c:v>
                </c:pt>
                <c:pt idx="120">
                  <c:v>11.234310433548771</c:v>
                </c:pt>
                <c:pt idx="121">
                  <c:v>11.200917787687853</c:v>
                </c:pt>
                <c:pt idx="122">
                  <c:v>11.166005153254126</c:v>
                </c:pt>
                <c:pt idx="123">
                  <c:v>11.129594514350785</c:v>
                </c:pt>
                <c:pt idx="124">
                  <c:v>11.091712120753748</c:v>
                </c:pt>
                <c:pt idx="125">
                  <c:v>11.052388450566724</c:v>
                </c:pt>
                <c:pt idx="126">
                  <c:v>11.011658166495913</c:v>
                </c:pt>
                <c:pt idx="127">
                  <c:v>10.969560065747089</c:v>
                </c:pt>
                <c:pt idx="128">
                  <c:v>10.926137023542992</c:v>
                </c:pt>
                <c:pt idx="129">
                  <c:v>10.881435930261766</c:v>
                </c:pt>
                <c:pt idx="130">
                  <c:v>10.835507622197071</c:v>
                </c:pt>
                <c:pt idx="131">
                  <c:v>10.788406805937889</c:v>
                </c:pt>
                <c:pt idx="132">
                  <c:v>10.740191976371278</c:v>
                </c:pt>
                <c:pt idx="133">
                  <c:v>10.690925328304175</c:v>
                </c:pt>
                <c:pt idx="134">
                  <c:v>10.640672661707576</c:v>
                </c:pt>
                <c:pt idx="135">
                  <c:v>10.589503280581503</c:v>
                </c:pt>
                <c:pt idx="136">
                  <c:v>10.53748988544055</c:v>
                </c:pt>
                <c:pt idx="137">
                  <c:v>10.484708459420531</c:v>
                </c:pt>
                <c:pt idx="138">
                  <c:v>10.431238148007459</c:v>
                </c:pt>
                <c:pt idx="139">
                  <c:v>10.377161132385027</c:v>
                </c:pt>
                <c:pt idx="140">
                  <c:v>10.322562496405524</c:v>
                </c:pt>
                <c:pt idx="141">
                  <c:v>10.267530087180603</c:v>
                </c:pt>
                <c:pt idx="142">
                  <c:v>10.212154369293316</c:v>
                </c:pt>
                <c:pt idx="143">
                  <c:v>10.156528272631121</c:v>
                </c:pt>
                <c:pt idx="144">
                  <c:v>10.100747033840193</c:v>
                </c:pt>
                <c:pt idx="145">
                  <c:v>10.044908031400468</c:v>
                </c:pt>
                <c:pt idx="146">
                  <c:v>9.9891106143217456</c:v>
                </c:pt>
                <c:pt idx="147">
                  <c:v>9.9334559244611143</c:v>
                </c:pt>
                <c:pt idx="148">
                  <c:v>9.8780467124606872</c:v>
                </c:pt>
                <c:pt idx="149">
                  <c:v>9.8229871473079129</c:v>
                </c:pt>
                <c:pt idx="150">
                  <c:v>9.76838261951454</c:v>
                </c:pt>
                <c:pt idx="151">
                  <c:v>9.7143395379193009</c:v>
                </c:pt>
                <c:pt idx="152">
                  <c:v>9.6609651201091964</c:v>
                </c:pt>
                <c:pt idx="153">
                  <c:v>9.6083671764640997</c:v>
                </c:pt>
                <c:pt idx="154">
                  <c:v>9.5566538878196923</c:v>
                </c:pt>
                <c:pt idx="155">
                  <c:v>9.5059335767546855</c:v>
                </c:pt>
                <c:pt idx="156">
                  <c:v>9.4563144724953929</c:v>
                </c:pt>
                <c:pt idx="157">
                  <c:v>9.4079044694458105</c:v>
                </c:pt>
                <c:pt idx="158">
                  <c:v>9.360810879333485</c:v>
                </c:pt>
                <c:pt idx="159">
                  <c:v>9.3151401769814015</c:v>
                </c:pt>
                <c:pt idx="160">
                  <c:v>9.2709977396969805</c:v>
                </c:pt>
                <c:pt idx="161">
                  <c:v>9.2284875802851616</c:v>
                </c:pt>
                <c:pt idx="162">
                  <c:v>9.1877120736801601</c:v>
                </c:pt>
                <c:pt idx="163">
                  <c:v>9.1487716771997611</c:v>
                </c:pt>
                <c:pt idx="164">
                  <c:v>9.1117646444193952</c:v>
                </c:pt>
                <c:pt idx="165">
                  <c:v>9.0767867326695182</c:v>
                </c:pt>
                <c:pt idx="166">
                  <c:v>9.043930904150784</c:v>
                </c:pt>
                <c:pt idx="167">
                  <c:v>9.0132870206730615</c:v>
                </c:pt>
                <c:pt idx="168">
                  <c:v>8.9849415320138633</c:v>
                </c:pt>
                <c:pt idx="169">
                  <c:v>8.9589771578983175</c:v>
                </c:pt>
                <c:pt idx="170">
                  <c:v>8.9354725636008254</c:v>
                </c:pt>
                <c:pt idx="171">
                  <c:v>8.9145020291669255</c:v>
                </c:pt>
                <c:pt idx="172">
                  <c:v>8.8961351122545409</c:v>
                </c:pt>
                <c:pt idx="173">
                  <c:v>8.8804363046014316</c:v>
                </c:pt>
                <c:pt idx="174">
                  <c:v>8.8674646821075953</c:v>
                </c:pt>
                <c:pt idx="175">
                  <c:v>8.8572735485432759</c:v>
                </c:pt>
                <c:pt idx="176">
                  <c:v>8.8499100728747067</c:v>
                </c:pt>
                <c:pt idx="177">
                  <c:v>8.8454149202127041</c:v>
                </c:pt>
                <c:pt idx="178">
                  <c:v>8.84382187638397</c:v>
                </c:pt>
                <c:pt idx="179">
                  <c:v>8.845157466118053</c:v>
                </c:pt>
                <c:pt idx="180">
                  <c:v>8.8494405648609131</c:v>
                </c:pt>
                <c:pt idx="181">
                  <c:v>8.8566820042073573</c:v>
                </c:pt>
                <c:pt idx="182">
                  <c:v>8.86688417095354</c:v>
                </c:pt>
                <c:pt idx="183">
                  <c:v>8.8800405997720873</c:v>
                </c:pt>
                <c:pt idx="184">
                  <c:v>8.8961355595075702</c:v>
                </c:pt>
                <c:pt idx="185">
                  <c:v>8.9151436330917022</c:v>
                </c:pt>
                <c:pt idx="186">
                  <c:v>8.9370292910840021</c:v>
                </c:pt>
                <c:pt idx="187">
                  <c:v>8.9617464588274061</c:v>
                </c:pt>
                <c:pt idx="188">
                  <c:v>8.9892380772278102</c:v>
                </c:pt>
                <c:pt idx="189">
                  <c:v>9.0194356571586241</c:v>
                </c:pt>
                <c:pt idx="190">
                  <c:v>9.0522588274785107</c:v>
                </c:pt>
                <c:pt idx="191">
                  <c:v>9.0876148766735696</c:v>
                </c:pt>
                <c:pt idx="192">
                  <c:v>9.1253982881267461</c:v>
                </c:pt>
                <c:pt idx="193">
                  <c:v>9.1654902689961091</c:v>
                </c:pt>
                <c:pt idx="194">
                  <c:v>9.2077582727245044</c:v>
                </c:pt>
                <c:pt idx="195">
                  <c:v>9.2520555151651251</c:v>
                </c:pt>
                <c:pt idx="196">
                  <c:v>9.2982204843299314</c:v>
                </c:pt>
                <c:pt idx="197">
                  <c:v>9.346076443758534</c:v>
                </c:pt>
                <c:pt idx="198">
                  <c:v>9.3954309295079383</c:v>
                </c:pt>
                <c:pt idx="199">
                  <c:v>9.4460752407633208</c:v>
                </c:pt>
                <c:pt idx="200">
                  <c:v>9.497783924072678</c:v>
                </c:pt>
                <c:pt idx="201">
                  <c:v>9.5503142511935266</c:v>
                </c:pt>
                <c:pt idx="202">
                  <c:v>9.6034056905759826</c:v>
                </c:pt>
                <c:pt idx="203">
                  <c:v>9.6567793724505009</c:v>
                </c:pt>
                <c:pt idx="204">
                  <c:v>9.7101375475467648</c:v>
                </c:pt>
                <c:pt idx="205">
                  <c:v>9.7631630394326976</c:v>
                </c:pt>
                <c:pt idx="206">
                  <c:v>9.8155186904687071</c:v>
                </c:pt>
                <c:pt idx="207">
                  <c:v>9.8668468013916026</c:v>
                </c:pt>
                <c:pt idx="208">
                  <c:v>9.9167685645107895</c:v>
                </c:pt>
                <c:pt idx="209">
                  <c:v>9.9648834905327703</c:v>
                </c:pt>
                <c:pt idx="210">
                  <c:v>10.010768829001677</c:v>
                </c:pt>
                <c:pt idx="211">
                  <c:v>10.053978982363788</c:v>
                </c:pt>
                <c:pt idx="212">
                  <c:v>10.094044913650578</c:v>
                </c:pt>
                <c:pt idx="213">
                  <c:v>10.130473547786096</c:v>
                </c:pt>
                <c:pt idx="214">
                  <c:v>10.162747166512872</c:v>
                </c:pt>
                <c:pt idx="215">
                  <c:v>10.190322796938403</c:v>
                </c:pt>
                <c:pt idx="216">
                  <c:v>10.212631593705737</c:v>
                </c:pt>
                <c:pt idx="217">
                  <c:v>10.229078214781225</c:v>
                </c:pt>
                <c:pt idx="218">
                  <c:v>10.239040190865012</c:v>
                </c:pt>
                <c:pt idx="219">
                  <c:v>10.241867288426988</c:v>
                </c:pt>
                <c:pt idx="220">
                  <c:v>10.236880866353658</c:v>
                </c:pt>
                <c:pt idx="221">
                  <c:v>10.223373226224567</c:v>
                </c:pt>
                <c:pt idx="222">
                  <c:v>10.20060695620964</c:v>
                </c:pt>
                <c:pt idx="223">
                  <c:v>10.167814268579605</c:v>
                </c:pt>
                <c:pt idx="224">
                  <c:v>10.124196330848463</c:v>
                </c:pt>
                <c:pt idx="225">
                  <c:v>10.068922590526654</c:v>
                </c:pt>
                <c:pt idx="226">
                  <c:v>10.001130093505253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B-4F1F-9805-414E4C549795}"/>
            </c:ext>
          </c:extLst>
        </c:ser>
        <c:ser>
          <c:idx val="5"/>
          <c:order val="5"/>
          <c:tx>
            <c:v>alpha 30%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'Suavización exponencial'!$D$3:$D$228</c:f>
              <c:numCache>
                <c:formatCode>General</c:formatCode>
                <c:ptCount val="226"/>
                <c:pt idx="0" formatCode="0.00">
                  <c:v>16.694679666775102</c:v>
                </c:pt>
                <c:pt idx="1">
                  <c:v>17.12331990515726</c:v>
                </c:pt>
                <c:pt idx="2">
                  <c:v>16.130535340332784</c:v>
                </c:pt>
                <c:pt idx="3">
                  <c:v>15.052065588647245</c:v>
                </c:pt>
                <c:pt idx="4">
                  <c:v>14.474028685953822</c:v>
                </c:pt>
                <c:pt idx="5">
                  <c:v>15.004639526667887</c:v>
                </c:pt>
                <c:pt idx="6">
                  <c:v>15.016727355030296</c:v>
                </c:pt>
                <c:pt idx="7">
                  <c:v>14.800363936413358</c:v>
                </c:pt>
                <c:pt idx="8">
                  <c:v>14.436464938174108</c:v>
                </c:pt>
                <c:pt idx="9">
                  <c:v>14.540777779715263</c:v>
                </c:pt>
                <c:pt idx="10">
                  <c:v>13.848375044058557</c:v>
                </c:pt>
                <c:pt idx="11">
                  <c:v>13.842034558276396</c:v>
                </c:pt>
                <c:pt idx="12">
                  <c:v>16.663509837516781</c:v>
                </c:pt>
                <c:pt idx="13">
                  <c:v>16.096996815065332</c:v>
                </c:pt>
                <c:pt idx="14">
                  <c:v>15.29684019691134</c:v>
                </c:pt>
                <c:pt idx="15">
                  <c:v>15.990424739742142</c:v>
                </c:pt>
                <c:pt idx="16">
                  <c:v>14.894872454907063</c:v>
                </c:pt>
                <c:pt idx="17">
                  <c:v>15.845234758848978</c:v>
                </c:pt>
                <c:pt idx="18">
                  <c:v>15.539377418008542</c:v>
                </c:pt>
                <c:pt idx="19">
                  <c:v>15.71073554013272</c:v>
                </c:pt>
                <c:pt idx="20">
                  <c:v>14.902039658494093</c:v>
                </c:pt>
                <c:pt idx="21">
                  <c:v>14.836746762006117</c:v>
                </c:pt>
                <c:pt idx="22">
                  <c:v>14.746354837779446</c:v>
                </c:pt>
                <c:pt idx="23">
                  <c:v>15.464990494523803</c:v>
                </c:pt>
                <c:pt idx="24">
                  <c:v>15.92005227567806</c:v>
                </c:pt>
                <c:pt idx="25">
                  <c:v>16.173380085992125</c:v>
                </c:pt>
                <c:pt idx="26">
                  <c:v>13.940479298721947</c:v>
                </c:pt>
                <c:pt idx="27">
                  <c:v>14.542950767327703</c:v>
                </c:pt>
                <c:pt idx="28">
                  <c:v>13.388002758713229</c:v>
                </c:pt>
                <c:pt idx="29">
                  <c:v>13.911377396484788</c:v>
                </c:pt>
                <c:pt idx="30">
                  <c:v>14.283768069946245</c:v>
                </c:pt>
                <c:pt idx="31">
                  <c:v>14.388638083146052</c:v>
                </c:pt>
                <c:pt idx="32">
                  <c:v>14.297742630569694</c:v>
                </c:pt>
                <c:pt idx="33">
                  <c:v>13.879929384641507</c:v>
                </c:pt>
                <c:pt idx="34">
                  <c:v>13.202156596151152</c:v>
                </c:pt>
                <c:pt idx="35">
                  <c:v>12.490540468714844</c:v>
                </c:pt>
                <c:pt idx="36">
                  <c:v>15.649312895485682</c:v>
                </c:pt>
                <c:pt idx="37">
                  <c:v>15.676112336444962</c:v>
                </c:pt>
                <c:pt idx="38">
                  <c:v>14.239520142962036</c:v>
                </c:pt>
                <c:pt idx="39">
                  <c:v>14.545823657500222</c:v>
                </c:pt>
                <c:pt idx="40">
                  <c:v>13.990382929874507</c:v>
                </c:pt>
                <c:pt idx="41">
                  <c:v>13.994097557697071</c:v>
                </c:pt>
                <c:pt idx="42">
                  <c:v>13.25626032071353</c:v>
                </c:pt>
                <c:pt idx="43">
                  <c:v>13.136455961586607</c:v>
                </c:pt>
                <c:pt idx="44">
                  <c:v>12.701203437358261</c:v>
                </c:pt>
                <c:pt idx="45">
                  <c:v>12.626290633976998</c:v>
                </c:pt>
                <c:pt idx="46">
                  <c:v>12.031769153972029</c:v>
                </c:pt>
                <c:pt idx="47">
                  <c:v>12.059051161553647</c:v>
                </c:pt>
                <c:pt idx="48">
                  <c:v>12.870534639827264</c:v>
                </c:pt>
                <c:pt idx="49">
                  <c:v>13.821610389916298</c:v>
                </c:pt>
                <c:pt idx="50">
                  <c:v>13.210337754564318</c:v>
                </c:pt>
                <c:pt idx="51">
                  <c:v>12.405906767664483</c:v>
                </c:pt>
                <c:pt idx="52">
                  <c:v>12.335550745285193</c:v>
                </c:pt>
                <c:pt idx="53">
                  <c:v>11.766970973545918</c:v>
                </c:pt>
                <c:pt idx="54">
                  <c:v>11.927351553475546</c:v>
                </c:pt>
                <c:pt idx="55">
                  <c:v>11.806271403838842</c:v>
                </c:pt>
                <c:pt idx="56">
                  <c:v>11.362109852887372</c:v>
                </c:pt>
                <c:pt idx="57">
                  <c:v>10.377141221401251</c:v>
                </c:pt>
                <c:pt idx="58">
                  <c:v>10.258319555252575</c:v>
                </c:pt>
                <c:pt idx="59">
                  <c:v>10.311565496930752</c:v>
                </c:pt>
                <c:pt idx="60">
                  <c:v>12.479391776879694</c:v>
                </c:pt>
                <c:pt idx="61">
                  <c:v>12.843538751889767</c:v>
                </c:pt>
                <c:pt idx="62">
                  <c:v>11.793930875890521</c:v>
                </c:pt>
                <c:pt idx="63">
                  <c:v>11.945101857439504</c:v>
                </c:pt>
                <c:pt idx="64">
                  <c:v>11.902109658806971</c:v>
                </c:pt>
                <c:pt idx="65">
                  <c:v>10.995600589058681</c:v>
                </c:pt>
                <c:pt idx="66">
                  <c:v>11.971074682083945</c:v>
                </c:pt>
                <c:pt idx="67">
                  <c:v>12.545875837528092</c:v>
                </c:pt>
                <c:pt idx="68">
                  <c:v>12.786879704082526</c:v>
                </c:pt>
                <c:pt idx="69">
                  <c:v>11.784372402457937</c:v>
                </c:pt>
                <c:pt idx="70">
                  <c:v>11.19200403981073</c:v>
                </c:pt>
                <c:pt idx="71">
                  <c:v>11.605529365805539</c:v>
                </c:pt>
                <c:pt idx="72">
                  <c:v>13.208366542454892</c:v>
                </c:pt>
                <c:pt idx="73">
                  <c:v>12.940831103685067</c:v>
                </c:pt>
                <c:pt idx="74">
                  <c:v>12.231457584413469</c:v>
                </c:pt>
                <c:pt idx="75">
                  <c:v>11.30207689297835</c:v>
                </c:pt>
                <c:pt idx="76">
                  <c:v>11.460829126257956</c:v>
                </c:pt>
                <c:pt idx="77">
                  <c:v>11.253630530648525</c:v>
                </c:pt>
                <c:pt idx="78">
                  <c:v>11.187748342162198</c:v>
                </c:pt>
                <c:pt idx="79">
                  <c:v>10.868295918939609</c:v>
                </c:pt>
                <c:pt idx="80">
                  <c:v>10.845881824494622</c:v>
                </c:pt>
                <c:pt idx="81">
                  <c:v>10.287262326667097</c:v>
                </c:pt>
                <c:pt idx="82">
                  <c:v>9.6772016486624892</c:v>
                </c:pt>
                <c:pt idx="83">
                  <c:v>9.8288678099798652</c:v>
                </c:pt>
                <c:pt idx="84">
                  <c:v>12.103982800163028</c:v>
                </c:pt>
                <c:pt idx="85">
                  <c:v>12.021043496145717</c:v>
                </c:pt>
                <c:pt idx="86">
                  <c:v>11.463465316771753</c:v>
                </c:pt>
                <c:pt idx="87">
                  <c:v>11.229518947103164</c:v>
                </c:pt>
                <c:pt idx="88">
                  <c:v>10.955607906662948</c:v>
                </c:pt>
                <c:pt idx="89">
                  <c:v>11.107424648054403</c:v>
                </c:pt>
                <c:pt idx="90">
                  <c:v>11.77690912399895</c:v>
                </c:pt>
                <c:pt idx="91">
                  <c:v>11.384235482150874</c:v>
                </c:pt>
                <c:pt idx="92">
                  <c:v>11.079166405901542</c:v>
                </c:pt>
                <c:pt idx="93">
                  <c:v>10.410009019739912</c:v>
                </c:pt>
                <c:pt idx="94">
                  <c:v>10.684014449203683</c:v>
                </c:pt>
                <c:pt idx="95">
                  <c:v>10.629970047199233</c:v>
                </c:pt>
                <c:pt idx="96">
                  <c:v>13.162996379863239</c:v>
                </c:pt>
                <c:pt idx="97">
                  <c:v>12.69092049724879</c:v>
                </c:pt>
                <c:pt idx="98">
                  <c:v>12.201579606043966</c:v>
                </c:pt>
                <c:pt idx="99">
                  <c:v>12.159049005814248</c:v>
                </c:pt>
                <c:pt idx="100">
                  <c:v>11.812450404221334</c:v>
                </c:pt>
                <c:pt idx="101">
                  <c:v>11.480501773372019</c:v>
                </c:pt>
                <c:pt idx="102">
                  <c:v>12.286593311538464</c:v>
                </c:pt>
                <c:pt idx="103">
                  <c:v>11.90639781403296</c:v>
                </c:pt>
                <c:pt idx="104">
                  <c:v>12.081093216141067</c:v>
                </c:pt>
                <c:pt idx="105">
                  <c:v>11.706182529641929</c:v>
                </c:pt>
                <c:pt idx="106">
                  <c:v>11.266722259090649</c:v>
                </c:pt>
                <c:pt idx="107">
                  <c:v>11.298057357286133</c:v>
                </c:pt>
                <c:pt idx="108">
                  <c:v>13.625571743147178</c:v>
                </c:pt>
                <c:pt idx="109">
                  <c:v>12.903891630780691</c:v>
                </c:pt>
                <c:pt idx="110">
                  <c:v>12.136100200524146</c:v>
                </c:pt>
                <c:pt idx="111">
                  <c:v>12.206820099070054</c:v>
                </c:pt>
                <c:pt idx="112">
                  <c:v>12.090349543489054</c:v>
                </c:pt>
                <c:pt idx="113">
                  <c:v>11.772037698847946</c:v>
                </c:pt>
                <c:pt idx="114">
                  <c:v>12.410706698394883</c:v>
                </c:pt>
                <c:pt idx="115">
                  <c:v>11.536520683023483</c:v>
                </c:pt>
                <c:pt idx="116">
                  <c:v>10.862602704627523</c:v>
                </c:pt>
                <c:pt idx="117">
                  <c:v>10.365712186484327</c:v>
                </c:pt>
                <c:pt idx="118">
                  <c:v>10.664390606716108</c:v>
                </c:pt>
                <c:pt idx="119">
                  <c:v>10.983342124847642</c:v>
                </c:pt>
                <c:pt idx="120">
                  <c:v>12.784313776940373</c:v>
                </c:pt>
                <c:pt idx="121">
                  <c:v>12.839060731885452</c:v>
                </c:pt>
                <c:pt idx="122">
                  <c:v>11.459380232830654</c:v>
                </c:pt>
                <c:pt idx="123">
                  <c:v>11.270476927810746</c:v>
                </c:pt>
                <c:pt idx="124">
                  <c:v>11.252146280742624</c:v>
                </c:pt>
                <c:pt idx="125">
                  <c:v>11.009792690112477</c:v>
                </c:pt>
                <c:pt idx="126">
                  <c:v>11.381157374429064</c:v>
                </c:pt>
                <c:pt idx="127">
                  <c:v>10.469927092964578</c:v>
                </c:pt>
                <c:pt idx="128">
                  <c:v>9.9557462418892335</c:v>
                </c:pt>
                <c:pt idx="129">
                  <c:v>9.28521666940917</c:v>
                </c:pt>
                <c:pt idx="130">
                  <c:v>9.2396938724227411</c:v>
                </c:pt>
                <c:pt idx="131">
                  <c:v>9.6442079054807426</c:v>
                </c:pt>
                <c:pt idx="132">
                  <c:v>11.626950012887823</c:v>
                </c:pt>
                <c:pt idx="133">
                  <c:v>11.797080129006847</c:v>
                </c:pt>
                <c:pt idx="134">
                  <c:v>10.793721635861063</c:v>
                </c:pt>
                <c:pt idx="135">
                  <c:v>10.843054657171947</c:v>
                </c:pt>
                <c:pt idx="136">
                  <c:v>10.749544547335203</c:v>
                </c:pt>
                <c:pt idx="137">
                  <c:v>10.243163532568721</c:v>
                </c:pt>
                <c:pt idx="138">
                  <c:v>10.677105160891635</c:v>
                </c:pt>
                <c:pt idx="139">
                  <c:v>10.026923129196966</c:v>
                </c:pt>
                <c:pt idx="140">
                  <c:v>9.9675975103508936</c:v>
                </c:pt>
                <c:pt idx="141">
                  <c:v>9.1876966047830564</c:v>
                </c:pt>
                <c:pt idx="142">
                  <c:v>9.2297638857868556</c:v>
                </c:pt>
                <c:pt idx="143">
                  <c:v>9.4545064070507685</c:v>
                </c:pt>
                <c:pt idx="144">
                  <c:v>11.28520480134871</c:v>
                </c:pt>
                <c:pt idx="145">
                  <c:v>11.638078848485362</c:v>
                </c:pt>
                <c:pt idx="146">
                  <c:v>10.635760197593857</c:v>
                </c:pt>
                <c:pt idx="147">
                  <c:v>10.312298045364797</c:v>
                </c:pt>
                <c:pt idx="148">
                  <c:v>9.6884885584082685</c:v>
                </c:pt>
                <c:pt idx="149">
                  <c:v>9.3722212571007937</c:v>
                </c:pt>
                <c:pt idx="150">
                  <c:v>9.7288672787086448</c:v>
                </c:pt>
                <c:pt idx="151">
                  <c:v>9.406838690363946</c:v>
                </c:pt>
                <c:pt idx="152">
                  <c:v>9.1069522642355967</c:v>
                </c:pt>
                <c:pt idx="153">
                  <c:v>8.1870295105314064</c:v>
                </c:pt>
                <c:pt idx="154">
                  <c:v>8.3917149023059583</c:v>
                </c:pt>
                <c:pt idx="155">
                  <c:v>8.4270255292098124</c:v>
                </c:pt>
                <c:pt idx="156">
                  <c:v>10.298970957052154</c:v>
                </c:pt>
                <c:pt idx="157">
                  <c:v>10.565068660505165</c:v>
                </c:pt>
                <c:pt idx="158">
                  <c:v>9.9835664888958942</c:v>
                </c:pt>
                <c:pt idx="159">
                  <c:v>9.2705720747830149</c:v>
                </c:pt>
                <c:pt idx="160">
                  <c:v>8.9399374461054553</c:v>
                </c:pt>
                <c:pt idx="161">
                  <c:v>9.1182107408568847</c:v>
                </c:pt>
                <c:pt idx="162">
                  <c:v>9.2382904216391601</c:v>
                </c:pt>
                <c:pt idx="163">
                  <c:v>9.0022063651060726</c:v>
                </c:pt>
                <c:pt idx="164">
                  <c:v>8.5459074418201517</c:v>
                </c:pt>
                <c:pt idx="165">
                  <c:v>8.0659569189974771</c:v>
                </c:pt>
                <c:pt idx="166">
                  <c:v>7.8167970181107282</c:v>
                </c:pt>
                <c:pt idx="167">
                  <c:v>8.4510789796569128</c:v>
                </c:pt>
                <c:pt idx="168">
                  <c:v>10.084929103063732</c:v>
                </c:pt>
                <c:pt idx="169">
                  <c:v>9.9249001690224539</c:v>
                </c:pt>
                <c:pt idx="170">
                  <c:v>9.1798973642182276</c:v>
                </c:pt>
                <c:pt idx="171">
                  <c:v>9.4068190381530936</c:v>
                </c:pt>
                <c:pt idx="172">
                  <c:v>9.0756568566738078</c:v>
                </c:pt>
                <c:pt idx="173">
                  <c:v>8.4947486128014535</c:v>
                </c:pt>
                <c:pt idx="174">
                  <c:v>8.7360057477540032</c:v>
                </c:pt>
                <c:pt idx="175">
                  <c:v>8.9865715210823112</c:v>
                </c:pt>
                <c:pt idx="176">
                  <c:v>8.9825088279172558</c:v>
                </c:pt>
                <c:pt idx="177">
                  <c:v>8.4242698787371992</c:v>
                </c:pt>
                <c:pt idx="178">
                  <c:v>7.6169605080717435</c:v>
                </c:pt>
                <c:pt idx="179">
                  <c:v>8.2973301154022021</c:v>
                </c:pt>
                <c:pt idx="180">
                  <c:v>10.82293011623338</c:v>
                </c:pt>
                <c:pt idx="181">
                  <c:v>10.248656774113154</c:v>
                </c:pt>
                <c:pt idx="182">
                  <c:v>10.170771385488367</c:v>
                </c:pt>
                <c:pt idx="183">
                  <c:v>9.3622969032039336</c:v>
                </c:pt>
                <c:pt idx="184">
                  <c:v>9.0019022783565408</c:v>
                </c:pt>
                <c:pt idx="185">
                  <c:v>8.9187815433008382</c:v>
                </c:pt>
                <c:pt idx="186">
                  <c:v>9.5673501410066102</c:v>
                </c:pt>
                <c:pt idx="187">
                  <c:v>9.1620987894851247</c:v>
                </c:pt>
                <c:pt idx="188">
                  <c:v>8.7041487261998682</c:v>
                </c:pt>
                <c:pt idx="189">
                  <c:v>8.4172691418488448</c:v>
                </c:pt>
                <c:pt idx="190">
                  <c:v>7.7817768704540065</c:v>
                </c:pt>
                <c:pt idx="191">
                  <c:v>8.4544623094616185</c:v>
                </c:pt>
                <c:pt idx="192">
                  <c:v>10.749625413739915</c:v>
                </c:pt>
                <c:pt idx="193">
                  <c:v>10.577892019943674</c:v>
                </c:pt>
                <c:pt idx="194">
                  <c:v>9.9665948578840098</c:v>
                </c:pt>
                <c:pt idx="195">
                  <c:v>9.2253811241360264</c:v>
                </c:pt>
                <c:pt idx="196">
                  <c:v>9.359514860445266</c:v>
                </c:pt>
                <c:pt idx="197">
                  <c:v>8.9087199963298342</c:v>
                </c:pt>
                <c:pt idx="198">
                  <c:v>9.4454039453914547</c:v>
                </c:pt>
                <c:pt idx="199">
                  <c:v>9.2039088418325257</c:v>
                </c:pt>
                <c:pt idx="200">
                  <c:v>9.2184592354245076</c:v>
                </c:pt>
                <c:pt idx="201">
                  <c:v>8.7544477732088506</c:v>
                </c:pt>
                <c:pt idx="202">
                  <c:v>8.485729289691351</c:v>
                </c:pt>
                <c:pt idx="203">
                  <c:v>8.5848910394198388</c:v>
                </c:pt>
                <c:pt idx="204">
                  <c:v>10.809111148436662</c:v>
                </c:pt>
                <c:pt idx="205">
                  <c:v>10.804986120247168</c:v>
                </c:pt>
                <c:pt idx="206">
                  <c:v>9.8466728574375946</c:v>
                </c:pt>
                <c:pt idx="207">
                  <c:v>9.5778119420333905</c:v>
                </c:pt>
                <c:pt idx="208">
                  <c:v>9.6843249522902184</c:v>
                </c:pt>
                <c:pt idx="209">
                  <c:v>9.2627582024012636</c:v>
                </c:pt>
                <c:pt idx="210">
                  <c:v>9.5832938665382343</c:v>
                </c:pt>
                <c:pt idx="211">
                  <c:v>9.2844783563886413</c:v>
                </c:pt>
                <c:pt idx="212">
                  <c:v>9.4228730477815006</c:v>
                </c:pt>
                <c:pt idx="213">
                  <c:v>9.1697013200728037</c:v>
                </c:pt>
                <c:pt idx="214">
                  <c:v>8.8817525341838195</c:v>
                </c:pt>
                <c:pt idx="215">
                  <c:v>9.469288840483566</c:v>
                </c:pt>
                <c:pt idx="216">
                  <c:v>11.7976069954158</c:v>
                </c:pt>
                <c:pt idx="217">
                  <c:v>11.77716070715697</c:v>
                </c:pt>
                <c:pt idx="218">
                  <c:v>11.104745525229621</c:v>
                </c:pt>
                <c:pt idx="219">
                  <c:v>10.565463623027835</c:v>
                </c:pt>
                <c:pt idx="220">
                  <c:v>10.54598936459257</c:v>
                </c:pt>
                <c:pt idx="221">
                  <c:v>9.7697622390460541</c:v>
                </c:pt>
                <c:pt idx="222">
                  <c:v>10.432182235913176</c:v>
                </c:pt>
                <c:pt idx="223">
                  <c:v>10.687084346561203</c:v>
                </c:pt>
                <c:pt idx="224">
                  <c:v>10.362723100878179</c:v>
                </c:pt>
                <c:pt idx="225">
                  <c:v>9.9979543132960504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8-43D7-966D-A28215E1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01864"/>
        <c:axId val="458202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pronostico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'Regresión modelo 1'!$B$25:$B$251</c15:sqref>
                        </c15:formulaRef>
                      </c:ext>
                    </c:extLst>
                    <c:numCache>
                      <c:formatCode>General</c:formatCode>
                      <c:ptCount val="227"/>
                      <c:pt idx="0">
                        <c:v>14.444696538164717</c:v>
                      </c:pt>
                      <c:pt idx="1">
                        <c:v>14.417577373920453</c:v>
                      </c:pt>
                      <c:pt idx="2">
                        <c:v>14.390458209676188</c:v>
                      </c:pt>
                      <c:pt idx="3">
                        <c:v>14.363339045431923</c:v>
                      </c:pt>
                      <c:pt idx="4">
                        <c:v>14.33621988118766</c:v>
                      </c:pt>
                      <c:pt idx="5">
                        <c:v>14.309100716943394</c:v>
                      </c:pt>
                      <c:pt idx="6">
                        <c:v>14.281981552699129</c:v>
                      </c:pt>
                      <c:pt idx="7">
                        <c:v>14.254862388454866</c:v>
                      </c:pt>
                      <c:pt idx="8">
                        <c:v>14.227743224210601</c:v>
                      </c:pt>
                      <c:pt idx="9">
                        <c:v>14.200624059966335</c:v>
                      </c:pt>
                      <c:pt idx="10">
                        <c:v>14.173504895722072</c:v>
                      </c:pt>
                      <c:pt idx="11">
                        <c:v>14.146385731477807</c:v>
                      </c:pt>
                      <c:pt idx="12">
                        <c:v>14.119266567233542</c:v>
                      </c:pt>
                      <c:pt idx="13">
                        <c:v>14.092147402989278</c:v>
                      </c:pt>
                      <c:pt idx="14">
                        <c:v>14.065028238745013</c:v>
                      </c:pt>
                      <c:pt idx="15">
                        <c:v>14.037909074500748</c:v>
                      </c:pt>
                      <c:pt idx="16">
                        <c:v>14.010789910256484</c:v>
                      </c:pt>
                      <c:pt idx="17">
                        <c:v>13.983670746012219</c:v>
                      </c:pt>
                      <c:pt idx="18">
                        <c:v>13.956551581767954</c:v>
                      </c:pt>
                      <c:pt idx="19">
                        <c:v>13.929432417523691</c:v>
                      </c:pt>
                      <c:pt idx="20">
                        <c:v>13.902313253279425</c:v>
                      </c:pt>
                      <c:pt idx="21">
                        <c:v>13.87519408903516</c:v>
                      </c:pt>
                      <c:pt idx="22">
                        <c:v>13.848074924790897</c:v>
                      </c:pt>
                      <c:pt idx="23">
                        <c:v>13.820955760546632</c:v>
                      </c:pt>
                      <c:pt idx="24">
                        <c:v>13.793836596302366</c:v>
                      </c:pt>
                      <c:pt idx="25">
                        <c:v>13.766717432058103</c:v>
                      </c:pt>
                      <c:pt idx="26">
                        <c:v>13.739598267813838</c:v>
                      </c:pt>
                      <c:pt idx="27">
                        <c:v>13.712479103569573</c:v>
                      </c:pt>
                      <c:pt idx="28">
                        <c:v>13.685359939325309</c:v>
                      </c:pt>
                      <c:pt idx="29">
                        <c:v>13.658240775081044</c:v>
                      </c:pt>
                      <c:pt idx="30">
                        <c:v>13.631121610836779</c:v>
                      </c:pt>
                      <c:pt idx="31">
                        <c:v>13.604002446592515</c:v>
                      </c:pt>
                      <c:pt idx="32">
                        <c:v>13.57688328234825</c:v>
                      </c:pt>
                      <c:pt idx="33">
                        <c:v>13.549764118103985</c:v>
                      </c:pt>
                      <c:pt idx="34">
                        <c:v>13.522644953859722</c:v>
                      </c:pt>
                      <c:pt idx="35">
                        <c:v>13.495525789615456</c:v>
                      </c:pt>
                      <c:pt idx="36">
                        <c:v>13.468406625371191</c:v>
                      </c:pt>
                      <c:pt idx="37">
                        <c:v>13.441287461126928</c:v>
                      </c:pt>
                      <c:pt idx="38">
                        <c:v>13.414168296882663</c:v>
                      </c:pt>
                      <c:pt idx="39">
                        <c:v>13.387049132638399</c:v>
                      </c:pt>
                      <c:pt idx="40">
                        <c:v>13.359929968394134</c:v>
                      </c:pt>
                      <c:pt idx="41">
                        <c:v>13.332810804149869</c:v>
                      </c:pt>
                      <c:pt idx="42">
                        <c:v>13.305691639905604</c:v>
                      </c:pt>
                      <c:pt idx="43">
                        <c:v>13.27857247566134</c:v>
                      </c:pt>
                      <c:pt idx="44">
                        <c:v>13.251453311417075</c:v>
                      </c:pt>
                      <c:pt idx="45">
                        <c:v>13.224334147172812</c:v>
                      </c:pt>
                      <c:pt idx="46">
                        <c:v>13.197214982928546</c:v>
                      </c:pt>
                      <c:pt idx="47">
                        <c:v>13.170095818684281</c:v>
                      </c:pt>
                      <c:pt idx="48">
                        <c:v>13.142976654440016</c:v>
                      </c:pt>
                      <c:pt idx="49">
                        <c:v>13.115857490195753</c:v>
                      </c:pt>
                      <c:pt idx="50">
                        <c:v>13.088738325951487</c:v>
                      </c:pt>
                      <c:pt idx="51">
                        <c:v>13.061619161707224</c:v>
                      </c:pt>
                      <c:pt idx="52">
                        <c:v>13.034499997462959</c:v>
                      </c:pt>
                      <c:pt idx="53">
                        <c:v>13.007380833218694</c:v>
                      </c:pt>
                      <c:pt idx="54">
                        <c:v>12.980261668974428</c:v>
                      </c:pt>
                      <c:pt idx="55">
                        <c:v>12.953142504730165</c:v>
                      </c:pt>
                      <c:pt idx="56">
                        <c:v>12.9260233404859</c:v>
                      </c:pt>
                      <c:pt idx="57">
                        <c:v>12.898904176241636</c:v>
                      </c:pt>
                      <c:pt idx="58">
                        <c:v>12.871785011997371</c:v>
                      </c:pt>
                      <c:pt idx="59">
                        <c:v>12.844665847753106</c:v>
                      </c:pt>
                      <c:pt idx="60">
                        <c:v>12.817546683508841</c:v>
                      </c:pt>
                      <c:pt idx="61">
                        <c:v>12.790427519264577</c:v>
                      </c:pt>
                      <c:pt idx="62">
                        <c:v>12.763308355020312</c:v>
                      </c:pt>
                      <c:pt idx="63">
                        <c:v>12.736189190776049</c:v>
                      </c:pt>
                      <c:pt idx="64">
                        <c:v>12.709070026531784</c:v>
                      </c:pt>
                      <c:pt idx="65">
                        <c:v>12.681950862287518</c:v>
                      </c:pt>
                      <c:pt idx="66">
                        <c:v>12.654831698043253</c:v>
                      </c:pt>
                      <c:pt idx="67">
                        <c:v>12.62771253379899</c:v>
                      </c:pt>
                      <c:pt idx="68">
                        <c:v>12.600593369554725</c:v>
                      </c:pt>
                      <c:pt idx="69">
                        <c:v>12.573474205310461</c:v>
                      </c:pt>
                      <c:pt idx="70">
                        <c:v>12.546355041066196</c:v>
                      </c:pt>
                      <c:pt idx="71">
                        <c:v>12.519235876821931</c:v>
                      </c:pt>
                      <c:pt idx="72">
                        <c:v>12.492116712577666</c:v>
                      </c:pt>
                      <c:pt idx="73">
                        <c:v>12.464997548333402</c:v>
                      </c:pt>
                      <c:pt idx="74">
                        <c:v>12.437878384089137</c:v>
                      </c:pt>
                      <c:pt idx="75">
                        <c:v>12.410759219844874</c:v>
                      </c:pt>
                      <c:pt idx="76">
                        <c:v>12.383640055600608</c:v>
                      </c:pt>
                      <c:pt idx="77">
                        <c:v>12.356520891356343</c:v>
                      </c:pt>
                      <c:pt idx="78">
                        <c:v>12.329401727112078</c:v>
                      </c:pt>
                      <c:pt idx="79">
                        <c:v>12.302282562867815</c:v>
                      </c:pt>
                      <c:pt idx="80">
                        <c:v>12.275163398623549</c:v>
                      </c:pt>
                      <c:pt idx="81">
                        <c:v>12.248044234379286</c:v>
                      </c:pt>
                      <c:pt idx="82">
                        <c:v>12.220925070135021</c:v>
                      </c:pt>
                      <c:pt idx="83">
                        <c:v>12.193805905890756</c:v>
                      </c:pt>
                      <c:pt idx="84">
                        <c:v>12.16668674164649</c:v>
                      </c:pt>
                      <c:pt idx="85">
                        <c:v>12.139567577402227</c:v>
                      </c:pt>
                      <c:pt idx="86">
                        <c:v>12.112448413157962</c:v>
                      </c:pt>
                      <c:pt idx="87">
                        <c:v>12.085329248913698</c:v>
                      </c:pt>
                      <c:pt idx="88">
                        <c:v>12.058210084669433</c:v>
                      </c:pt>
                      <c:pt idx="89">
                        <c:v>12.031090920425168</c:v>
                      </c:pt>
                      <c:pt idx="90">
                        <c:v>12.003971756180903</c:v>
                      </c:pt>
                      <c:pt idx="91">
                        <c:v>11.976852591936639</c:v>
                      </c:pt>
                      <c:pt idx="92">
                        <c:v>11.949733427692374</c:v>
                      </c:pt>
                      <c:pt idx="93">
                        <c:v>11.922614263448111</c:v>
                      </c:pt>
                      <c:pt idx="94">
                        <c:v>11.895495099203846</c:v>
                      </c:pt>
                      <c:pt idx="95">
                        <c:v>11.86837593495958</c:v>
                      </c:pt>
                      <c:pt idx="96">
                        <c:v>11.841256770715315</c:v>
                      </c:pt>
                      <c:pt idx="97">
                        <c:v>11.814137606471052</c:v>
                      </c:pt>
                      <c:pt idx="98">
                        <c:v>11.787018442226787</c:v>
                      </c:pt>
                      <c:pt idx="99">
                        <c:v>11.759899277982523</c:v>
                      </c:pt>
                      <c:pt idx="100">
                        <c:v>11.732780113738258</c:v>
                      </c:pt>
                      <c:pt idx="101">
                        <c:v>11.705660949493993</c:v>
                      </c:pt>
                      <c:pt idx="102">
                        <c:v>11.678541785249728</c:v>
                      </c:pt>
                      <c:pt idx="103">
                        <c:v>11.651422621005464</c:v>
                      </c:pt>
                      <c:pt idx="104">
                        <c:v>11.624303456761199</c:v>
                      </c:pt>
                      <c:pt idx="105">
                        <c:v>11.597184292516935</c:v>
                      </c:pt>
                      <c:pt idx="106">
                        <c:v>11.57006512827267</c:v>
                      </c:pt>
                      <c:pt idx="107">
                        <c:v>11.542945964028405</c:v>
                      </c:pt>
                      <c:pt idx="108">
                        <c:v>11.51582679978414</c:v>
                      </c:pt>
                      <c:pt idx="109">
                        <c:v>11.488707635539877</c:v>
                      </c:pt>
                      <c:pt idx="110">
                        <c:v>11.461588471295611</c:v>
                      </c:pt>
                      <c:pt idx="111">
                        <c:v>11.434469307051348</c:v>
                      </c:pt>
                      <c:pt idx="112">
                        <c:v>11.407350142807083</c:v>
                      </c:pt>
                      <c:pt idx="113">
                        <c:v>11.380230978562818</c:v>
                      </c:pt>
                      <c:pt idx="114">
                        <c:v>11.353111814318554</c:v>
                      </c:pt>
                      <c:pt idx="115">
                        <c:v>11.325992650074289</c:v>
                      </c:pt>
                      <c:pt idx="116">
                        <c:v>11.298873485830024</c:v>
                      </c:pt>
                      <c:pt idx="117">
                        <c:v>11.27175432158576</c:v>
                      </c:pt>
                      <c:pt idx="118">
                        <c:v>11.244635157341495</c:v>
                      </c:pt>
                      <c:pt idx="119">
                        <c:v>11.21751599309723</c:v>
                      </c:pt>
                      <c:pt idx="120">
                        <c:v>11.190396828852966</c:v>
                      </c:pt>
                      <c:pt idx="121">
                        <c:v>11.163277664608701</c:v>
                      </c:pt>
                      <c:pt idx="122">
                        <c:v>11.136158500364436</c:v>
                      </c:pt>
                      <c:pt idx="123">
                        <c:v>11.109039336120173</c:v>
                      </c:pt>
                      <c:pt idx="124">
                        <c:v>11.081920171875907</c:v>
                      </c:pt>
                      <c:pt idx="125">
                        <c:v>11.054801007631642</c:v>
                      </c:pt>
                      <c:pt idx="126">
                        <c:v>11.027681843387379</c:v>
                      </c:pt>
                      <c:pt idx="127">
                        <c:v>11.000562679143114</c:v>
                      </c:pt>
                      <c:pt idx="128">
                        <c:v>10.973443514898849</c:v>
                      </c:pt>
                      <c:pt idx="129">
                        <c:v>10.946324350654585</c:v>
                      </c:pt>
                      <c:pt idx="130">
                        <c:v>10.91920518641032</c:v>
                      </c:pt>
                      <c:pt idx="131">
                        <c:v>10.892086022166055</c:v>
                      </c:pt>
                      <c:pt idx="132">
                        <c:v>10.864966857921791</c:v>
                      </c:pt>
                      <c:pt idx="133">
                        <c:v>10.837847693677526</c:v>
                      </c:pt>
                      <c:pt idx="134">
                        <c:v>10.810728529433261</c:v>
                      </c:pt>
                      <c:pt idx="135">
                        <c:v>10.783609365188997</c:v>
                      </c:pt>
                      <c:pt idx="136">
                        <c:v>10.756490200944732</c:v>
                      </c:pt>
                      <c:pt idx="137">
                        <c:v>10.729371036700467</c:v>
                      </c:pt>
                      <c:pt idx="138">
                        <c:v>10.702251872456204</c:v>
                      </c:pt>
                      <c:pt idx="139">
                        <c:v>10.675132708211938</c:v>
                      </c:pt>
                      <c:pt idx="140">
                        <c:v>10.648013543967673</c:v>
                      </c:pt>
                      <c:pt idx="141">
                        <c:v>10.62089437972341</c:v>
                      </c:pt>
                      <c:pt idx="142">
                        <c:v>10.593775215479145</c:v>
                      </c:pt>
                      <c:pt idx="143">
                        <c:v>10.566656051234879</c:v>
                      </c:pt>
                      <c:pt idx="144">
                        <c:v>10.539536886990616</c:v>
                      </c:pt>
                      <c:pt idx="145">
                        <c:v>10.512417722746351</c:v>
                      </c:pt>
                      <c:pt idx="146">
                        <c:v>10.485298558502087</c:v>
                      </c:pt>
                      <c:pt idx="147">
                        <c:v>10.458179394257822</c:v>
                      </c:pt>
                      <c:pt idx="148">
                        <c:v>10.431060230013557</c:v>
                      </c:pt>
                      <c:pt idx="149">
                        <c:v>10.403941065769292</c:v>
                      </c:pt>
                      <c:pt idx="150">
                        <c:v>10.376821901525027</c:v>
                      </c:pt>
                      <c:pt idx="151">
                        <c:v>10.349702737280763</c:v>
                      </c:pt>
                      <c:pt idx="152">
                        <c:v>10.3225835730365</c:v>
                      </c:pt>
                      <c:pt idx="153">
                        <c:v>10.295464408792235</c:v>
                      </c:pt>
                      <c:pt idx="154">
                        <c:v>10.268345244547969</c:v>
                      </c:pt>
                      <c:pt idx="155">
                        <c:v>10.241226080303704</c:v>
                      </c:pt>
                      <c:pt idx="156">
                        <c:v>10.214106916059439</c:v>
                      </c:pt>
                      <c:pt idx="157">
                        <c:v>10.186987751815176</c:v>
                      </c:pt>
                      <c:pt idx="158">
                        <c:v>10.159868587570912</c:v>
                      </c:pt>
                      <c:pt idx="159">
                        <c:v>10.132749423326647</c:v>
                      </c:pt>
                      <c:pt idx="160">
                        <c:v>10.105630259082382</c:v>
                      </c:pt>
                      <c:pt idx="161">
                        <c:v>10.078511094838117</c:v>
                      </c:pt>
                      <c:pt idx="162">
                        <c:v>10.051391930593853</c:v>
                      </c:pt>
                      <c:pt idx="163">
                        <c:v>10.024272766349588</c:v>
                      </c:pt>
                      <c:pt idx="164">
                        <c:v>9.9971536021053247</c:v>
                      </c:pt>
                      <c:pt idx="165">
                        <c:v>9.9700344378610595</c:v>
                      </c:pt>
                      <c:pt idx="166">
                        <c:v>9.9429152736167943</c:v>
                      </c:pt>
                      <c:pt idx="167">
                        <c:v>9.9157961093725291</c:v>
                      </c:pt>
                      <c:pt idx="168">
                        <c:v>9.8886769451282657</c:v>
                      </c:pt>
                      <c:pt idx="169">
                        <c:v>9.8615577808840005</c:v>
                      </c:pt>
                      <c:pt idx="170">
                        <c:v>9.8344386166397371</c:v>
                      </c:pt>
                      <c:pt idx="171">
                        <c:v>9.8073194523954719</c:v>
                      </c:pt>
                      <c:pt idx="172">
                        <c:v>9.7802002881512067</c:v>
                      </c:pt>
                      <c:pt idx="173">
                        <c:v>9.7530811239069415</c:v>
                      </c:pt>
                      <c:pt idx="174">
                        <c:v>9.7259619596626781</c:v>
                      </c:pt>
                      <c:pt idx="175">
                        <c:v>9.6988427954184129</c:v>
                      </c:pt>
                      <c:pt idx="176">
                        <c:v>9.6717236311741495</c:v>
                      </c:pt>
                      <c:pt idx="177">
                        <c:v>9.6446044669298843</c:v>
                      </c:pt>
                      <c:pt idx="178">
                        <c:v>9.6174853026856191</c:v>
                      </c:pt>
                      <c:pt idx="179">
                        <c:v>9.5903661384413539</c:v>
                      </c:pt>
                      <c:pt idx="180">
                        <c:v>9.5632469741970905</c:v>
                      </c:pt>
                      <c:pt idx="181">
                        <c:v>9.5361278099528253</c:v>
                      </c:pt>
                      <c:pt idx="182">
                        <c:v>9.5090086457085619</c:v>
                      </c:pt>
                      <c:pt idx="183">
                        <c:v>9.4818894814642967</c:v>
                      </c:pt>
                      <c:pt idx="184">
                        <c:v>9.4547703172200315</c:v>
                      </c:pt>
                      <c:pt idx="185">
                        <c:v>9.4276511529757663</c:v>
                      </c:pt>
                      <c:pt idx="186">
                        <c:v>9.4005319887315029</c:v>
                      </c:pt>
                      <c:pt idx="187">
                        <c:v>9.3734128244872377</c:v>
                      </c:pt>
                      <c:pt idx="188">
                        <c:v>9.3462936602429743</c:v>
                      </c:pt>
                      <c:pt idx="189">
                        <c:v>9.3191744959987091</c:v>
                      </c:pt>
                      <c:pt idx="190">
                        <c:v>9.2920553317544439</c:v>
                      </c:pt>
                      <c:pt idx="191">
                        <c:v>9.2649361675101787</c:v>
                      </c:pt>
                      <c:pt idx="192">
                        <c:v>9.2378170032659153</c:v>
                      </c:pt>
                      <c:pt idx="193">
                        <c:v>9.2106978390216501</c:v>
                      </c:pt>
                      <c:pt idx="194">
                        <c:v>9.1835786747773867</c:v>
                      </c:pt>
                      <c:pt idx="195">
                        <c:v>9.1564595105331215</c:v>
                      </c:pt>
                      <c:pt idx="196">
                        <c:v>9.1293403462888563</c:v>
                      </c:pt>
                      <c:pt idx="197">
                        <c:v>9.1022211820445911</c:v>
                      </c:pt>
                      <c:pt idx="198">
                        <c:v>9.0751020178003277</c:v>
                      </c:pt>
                      <c:pt idx="199">
                        <c:v>9.0479828535560625</c:v>
                      </c:pt>
                      <c:pt idx="200">
                        <c:v>9.020863689311799</c:v>
                      </c:pt>
                      <c:pt idx="201">
                        <c:v>8.9937445250675339</c:v>
                      </c:pt>
                      <c:pt idx="202">
                        <c:v>8.9666253608232687</c:v>
                      </c:pt>
                      <c:pt idx="203">
                        <c:v>8.9395061965790035</c:v>
                      </c:pt>
                      <c:pt idx="204">
                        <c:v>8.9123870323347401</c:v>
                      </c:pt>
                      <c:pt idx="205">
                        <c:v>8.8852678680904749</c:v>
                      </c:pt>
                      <c:pt idx="206">
                        <c:v>8.8581487038462114</c:v>
                      </c:pt>
                      <c:pt idx="207">
                        <c:v>8.8310295396019463</c:v>
                      </c:pt>
                      <c:pt idx="208">
                        <c:v>8.8039103753576811</c:v>
                      </c:pt>
                      <c:pt idx="209">
                        <c:v>8.7767912111134159</c:v>
                      </c:pt>
                      <c:pt idx="210">
                        <c:v>8.7496720468691525</c:v>
                      </c:pt>
                      <c:pt idx="211">
                        <c:v>8.7225528826248873</c:v>
                      </c:pt>
                      <c:pt idx="212">
                        <c:v>8.6954337183806238</c:v>
                      </c:pt>
                      <c:pt idx="213">
                        <c:v>8.6683145541363587</c:v>
                      </c:pt>
                      <c:pt idx="214">
                        <c:v>8.6411953898920935</c:v>
                      </c:pt>
                      <c:pt idx="215">
                        <c:v>8.6140762256478283</c:v>
                      </c:pt>
                      <c:pt idx="216">
                        <c:v>8.5869570614035649</c:v>
                      </c:pt>
                      <c:pt idx="217">
                        <c:v>8.5598378971592997</c:v>
                      </c:pt>
                      <c:pt idx="218">
                        <c:v>8.5327187329150362</c:v>
                      </c:pt>
                      <c:pt idx="219">
                        <c:v>8.505599568670771</c:v>
                      </c:pt>
                      <c:pt idx="220">
                        <c:v>8.4784804044265059</c:v>
                      </c:pt>
                      <c:pt idx="221">
                        <c:v>8.4513612401822407</c:v>
                      </c:pt>
                      <c:pt idx="222">
                        <c:v>8.4242420759379772</c:v>
                      </c:pt>
                      <c:pt idx="223">
                        <c:v>8.3971229116937121</c:v>
                      </c:pt>
                      <c:pt idx="224">
                        <c:v>8.3700037474494486</c:v>
                      </c:pt>
                      <c:pt idx="225">
                        <c:v>8.3428845832051834</c:v>
                      </c:pt>
                      <c:pt idx="226">
                        <c:v>8.3157654189609183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901-48F3-BEF7-FBF420892A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grado 2 o cruadratica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'Regresión modelo2'!$B$25:$B$252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15.845658881615755</c:v>
                      </c:pt>
                      <c:pt idx="2">
                        <c:v>15.78134602683739</c:v>
                      </c:pt>
                      <c:pt idx="3">
                        <c:v>15.717363782641552</c:v>
                      </c:pt>
                      <c:pt idx="4">
                        <c:v>15.653712149028241</c:v>
                      </c:pt>
                      <c:pt idx="5">
                        <c:v>15.590391125997455</c:v>
                      </c:pt>
                      <c:pt idx="6">
                        <c:v>15.527400713549193</c:v>
                      </c:pt>
                      <c:pt idx="7">
                        <c:v>15.464740911683457</c:v>
                      </c:pt>
                      <c:pt idx="8">
                        <c:v>15.402411720400245</c:v>
                      </c:pt>
                      <c:pt idx="9">
                        <c:v>15.340413139699558</c:v>
                      </c:pt>
                      <c:pt idx="10">
                        <c:v>15.278745169581398</c:v>
                      </c:pt>
                      <c:pt idx="11">
                        <c:v>15.217407810045763</c:v>
                      </c:pt>
                      <c:pt idx="12">
                        <c:v>15.156401061092655</c:v>
                      </c:pt>
                      <c:pt idx="13">
                        <c:v>15.09572492272207</c:v>
                      </c:pt>
                      <c:pt idx="14">
                        <c:v>15.035379394934012</c:v>
                      </c:pt>
                      <c:pt idx="15">
                        <c:v>14.975364477728476</c:v>
                      </c:pt>
                      <c:pt idx="16">
                        <c:v>14.915680171105468</c:v>
                      </c:pt>
                      <c:pt idx="17">
                        <c:v>14.856326475064984</c:v>
                      </c:pt>
                      <c:pt idx="18">
                        <c:v>14.797303389607027</c:v>
                      </c:pt>
                      <c:pt idx="19">
                        <c:v>14.738610914731593</c:v>
                      </c:pt>
                      <c:pt idx="20">
                        <c:v>14.680249050438686</c:v>
                      </c:pt>
                      <c:pt idx="21">
                        <c:v>14.622217796728306</c:v>
                      </c:pt>
                      <c:pt idx="22">
                        <c:v>14.56451715360045</c:v>
                      </c:pt>
                      <c:pt idx="23">
                        <c:v>14.507147121055118</c:v>
                      </c:pt>
                      <c:pt idx="24">
                        <c:v>14.450107699092312</c:v>
                      </c:pt>
                      <c:pt idx="25">
                        <c:v>14.393398887712031</c:v>
                      </c:pt>
                      <c:pt idx="26">
                        <c:v>14.337020686914276</c:v>
                      </c:pt>
                      <c:pt idx="27">
                        <c:v>14.280973096699045</c:v>
                      </c:pt>
                      <c:pt idx="28">
                        <c:v>14.225256117066342</c:v>
                      </c:pt>
                      <c:pt idx="29">
                        <c:v>14.169869748016163</c:v>
                      </c:pt>
                      <c:pt idx="30">
                        <c:v>14.114813989548509</c:v>
                      </c:pt>
                      <c:pt idx="31">
                        <c:v>14.060088841663379</c:v>
                      </c:pt>
                      <c:pt idx="32">
                        <c:v>14.005694304360775</c:v>
                      </c:pt>
                      <c:pt idx="33">
                        <c:v>13.951630377640697</c:v>
                      </c:pt>
                      <c:pt idx="34">
                        <c:v>13.897897061503144</c:v>
                      </c:pt>
                      <c:pt idx="35">
                        <c:v>13.844494355948118</c:v>
                      </c:pt>
                      <c:pt idx="36">
                        <c:v>13.791422260975613</c:v>
                      </c:pt>
                      <c:pt idx="37">
                        <c:v>13.738680776585639</c:v>
                      </c:pt>
                      <c:pt idx="38">
                        <c:v>13.686269902778188</c:v>
                      </c:pt>
                      <c:pt idx="39">
                        <c:v>13.634189639553261</c:v>
                      </c:pt>
                      <c:pt idx="40">
                        <c:v>13.58243998691086</c:v>
                      </c:pt>
                      <c:pt idx="41">
                        <c:v>13.531020944850983</c:v>
                      </c:pt>
                      <c:pt idx="42">
                        <c:v>13.479932513373633</c:v>
                      </c:pt>
                      <c:pt idx="43">
                        <c:v>13.429174692478808</c:v>
                      </c:pt>
                      <c:pt idx="44">
                        <c:v>13.37874748216651</c:v>
                      </c:pt>
                      <c:pt idx="45">
                        <c:v>13.328650882436733</c:v>
                      </c:pt>
                      <c:pt idx="46">
                        <c:v>13.278884893289487</c:v>
                      </c:pt>
                      <c:pt idx="47">
                        <c:v>13.229449514724763</c:v>
                      </c:pt>
                      <c:pt idx="48">
                        <c:v>13.180344746742565</c:v>
                      </c:pt>
                      <c:pt idx="49">
                        <c:v>13.131570589342891</c:v>
                      </c:pt>
                      <c:pt idx="50">
                        <c:v>13.083127042525744</c:v>
                      </c:pt>
                      <c:pt idx="51">
                        <c:v>13.035014106291122</c:v>
                      </c:pt>
                      <c:pt idx="52">
                        <c:v>12.987231780639023</c:v>
                      </c:pt>
                      <c:pt idx="53">
                        <c:v>12.939780065569453</c:v>
                      </c:pt>
                      <c:pt idx="54">
                        <c:v>12.892658961082407</c:v>
                      </c:pt>
                      <c:pt idx="55">
                        <c:v>12.845868467177885</c:v>
                      </c:pt>
                      <c:pt idx="56">
                        <c:v>12.79940858385589</c:v>
                      </c:pt>
                      <c:pt idx="57">
                        <c:v>12.753279311116419</c:v>
                      </c:pt>
                      <c:pt idx="58">
                        <c:v>12.707480648959473</c:v>
                      </c:pt>
                      <c:pt idx="59">
                        <c:v>12.662012597385054</c:v>
                      </c:pt>
                      <c:pt idx="60">
                        <c:v>12.61687515639316</c:v>
                      </c:pt>
                      <c:pt idx="61">
                        <c:v>12.572068325983789</c:v>
                      </c:pt>
                      <c:pt idx="62">
                        <c:v>12.527592106156947</c:v>
                      </c:pt>
                      <c:pt idx="63">
                        <c:v>12.483446496912627</c:v>
                      </c:pt>
                      <c:pt idx="64">
                        <c:v>12.439631498250835</c:v>
                      </c:pt>
                      <c:pt idx="65">
                        <c:v>12.396147110171567</c:v>
                      </c:pt>
                      <c:pt idx="66">
                        <c:v>12.352993332674824</c:v>
                      </c:pt>
                      <c:pt idx="67">
                        <c:v>12.310170165760608</c:v>
                      </c:pt>
                      <c:pt idx="68">
                        <c:v>12.267677609428913</c:v>
                      </c:pt>
                      <c:pt idx="69">
                        <c:v>12.225515663679749</c:v>
                      </c:pt>
                      <c:pt idx="70">
                        <c:v>12.183684328513108</c:v>
                      </c:pt>
                      <c:pt idx="71">
                        <c:v>12.142183603928991</c:v>
                      </c:pt>
                      <c:pt idx="72">
                        <c:v>12.1010134899274</c:v>
                      </c:pt>
                      <c:pt idx="73">
                        <c:v>12.060173986508335</c:v>
                      </c:pt>
                      <c:pt idx="74">
                        <c:v>12.019665093671795</c:v>
                      </c:pt>
                      <c:pt idx="75">
                        <c:v>11.979486811417781</c:v>
                      </c:pt>
                      <c:pt idx="76">
                        <c:v>11.939639139746292</c:v>
                      </c:pt>
                      <c:pt idx="77">
                        <c:v>11.900122078657326</c:v>
                      </c:pt>
                      <c:pt idx="78">
                        <c:v>11.860935628150889</c:v>
                      </c:pt>
                      <c:pt idx="79">
                        <c:v>11.822079788226976</c:v>
                      </c:pt>
                      <c:pt idx="80">
                        <c:v>11.783554558885587</c:v>
                      </c:pt>
                      <c:pt idx="81">
                        <c:v>11.745359940126724</c:v>
                      </c:pt>
                      <c:pt idx="82">
                        <c:v>11.707495931950387</c:v>
                      </c:pt>
                      <c:pt idx="83">
                        <c:v>11.669962534356575</c:v>
                      </c:pt>
                      <c:pt idx="84">
                        <c:v>11.632759747345286</c:v>
                      </c:pt>
                      <c:pt idx="85">
                        <c:v>11.595887570916528</c:v>
                      </c:pt>
                      <c:pt idx="86">
                        <c:v>11.559346005070291</c:v>
                      </c:pt>
                      <c:pt idx="87">
                        <c:v>11.52313504980658</c:v>
                      </c:pt>
                      <c:pt idx="88">
                        <c:v>11.487254705125395</c:v>
                      </c:pt>
                      <c:pt idx="89">
                        <c:v>11.451704971026734</c:v>
                      </c:pt>
                      <c:pt idx="90">
                        <c:v>11.416485847510598</c:v>
                      </c:pt>
                      <c:pt idx="91">
                        <c:v>11.381597334576988</c:v>
                      </c:pt>
                      <c:pt idx="92">
                        <c:v>11.347039432225905</c:v>
                      </c:pt>
                      <c:pt idx="93">
                        <c:v>11.312812140457345</c:v>
                      </c:pt>
                      <c:pt idx="94">
                        <c:v>11.278915459271312</c:v>
                      </c:pt>
                      <c:pt idx="95">
                        <c:v>11.245349388667805</c:v>
                      </c:pt>
                      <c:pt idx="96">
                        <c:v>11.21211392864682</c:v>
                      </c:pt>
                      <c:pt idx="97">
                        <c:v>11.179209079208363</c:v>
                      </c:pt>
                      <c:pt idx="98">
                        <c:v>11.14663484035243</c:v>
                      </c:pt>
                      <c:pt idx="99">
                        <c:v>11.114391212079026</c:v>
                      </c:pt>
                      <c:pt idx="100">
                        <c:v>11.082478194388141</c:v>
                      </c:pt>
                      <c:pt idx="101">
                        <c:v>11.050895787279787</c:v>
                      </c:pt>
                      <c:pt idx="102">
                        <c:v>11.019643990753956</c:v>
                      </c:pt>
                      <c:pt idx="103">
                        <c:v>10.988722804810649</c:v>
                      </c:pt>
                      <c:pt idx="104">
                        <c:v>10.958132229449868</c:v>
                      </c:pt>
                      <c:pt idx="105">
                        <c:v>10.927872264671613</c:v>
                      </c:pt>
                      <c:pt idx="106">
                        <c:v>10.897942910475884</c:v>
                      </c:pt>
                      <c:pt idx="107">
                        <c:v>10.868344166862679</c:v>
                      </c:pt>
                      <c:pt idx="108">
                        <c:v>10.839076033832001</c:v>
                      </c:pt>
                      <c:pt idx="109">
                        <c:v>10.810138511383846</c:v>
                      </c:pt>
                      <c:pt idx="110">
                        <c:v>10.781531599518217</c:v>
                      </c:pt>
                      <c:pt idx="111">
                        <c:v>10.753255298235114</c:v>
                      </c:pt>
                      <c:pt idx="112">
                        <c:v>10.725309607534538</c:v>
                      </c:pt>
                      <c:pt idx="113">
                        <c:v>10.697694527416484</c:v>
                      </c:pt>
                      <c:pt idx="114">
                        <c:v>10.670410057880957</c:v>
                      </c:pt>
                      <c:pt idx="115">
                        <c:v>10.643456198927955</c:v>
                      </c:pt>
                      <c:pt idx="116">
                        <c:v>10.616832950557477</c:v>
                      </c:pt>
                      <c:pt idx="117">
                        <c:v>10.590540312769528</c:v>
                      </c:pt>
                      <c:pt idx="118">
                        <c:v>10.564578285564101</c:v>
                      </c:pt>
                      <c:pt idx="119">
                        <c:v>10.538946868941201</c:v>
                      </c:pt>
                      <c:pt idx="120">
                        <c:v>10.513646062900825</c:v>
                      </c:pt>
                      <c:pt idx="121">
                        <c:v>10.488675867442975</c:v>
                      </c:pt>
                      <c:pt idx="122">
                        <c:v>10.464036282567649</c:v>
                      </c:pt>
                      <c:pt idx="123">
                        <c:v>10.439727308274851</c:v>
                      </c:pt>
                      <c:pt idx="124">
                        <c:v>10.415748944564578</c:v>
                      </c:pt>
                      <c:pt idx="125">
                        <c:v>10.392101191436829</c:v>
                      </c:pt>
                      <c:pt idx="126">
                        <c:v>10.368784048891605</c:v>
                      </c:pt>
                      <c:pt idx="127">
                        <c:v>10.345797516928908</c:v>
                      </c:pt>
                      <c:pt idx="128">
                        <c:v>10.323141595548734</c:v>
                      </c:pt>
                      <c:pt idx="129">
                        <c:v>10.300816284751086</c:v>
                      </c:pt>
                      <c:pt idx="130">
                        <c:v>10.278821584535963</c:v>
                      </c:pt>
                      <c:pt idx="131">
                        <c:v>10.257157494903367</c:v>
                      </c:pt>
                      <c:pt idx="132">
                        <c:v>10.235824015853295</c:v>
                      </c:pt>
                      <c:pt idx="133">
                        <c:v>10.21482114738575</c:v>
                      </c:pt>
                      <c:pt idx="134">
                        <c:v>10.194148889500729</c:v>
                      </c:pt>
                      <c:pt idx="135">
                        <c:v>10.173807242198233</c:v>
                      </c:pt>
                      <c:pt idx="136">
                        <c:v>10.153796205478264</c:v>
                      </c:pt>
                      <c:pt idx="137">
                        <c:v>10.134115779340817</c:v>
                      </c:pt>
                      <c:pt idx="138">
                        <c:v>10.114765963785899</c:v>
                      </c:pt>
                      <c:pt idx="139">
                        <c:v>10.095746758813505</c:v>
                      </c:pt>
                      <c:pt idx="140">
                        <c:v>10.077058164423637</c:v>
                      </c:pt>
                      <c:pt idx="141">
                        <c:v>10.058700180616292</c:v>
                      </c:pt>
                      <c:pt idx="142">
                        <c:v>10.040672807391473</c:v>
                      </c:pt>
                      <c:pt idx="143">
                        <c:v>10.022976044749182</c:v>
                      </c:pt>
                      <c:pt idx="144">
                        <c:v>10.005609892689414</c:v>
                      </c:pt>
                      <c:pt idx="145">
                        <c:v>9.9885743512121703</c:v>
                      </c:pt>
                      <c:pt idx="146">
                        <c:v>9.9718694203174536</c:v>
                      </c:pt>
                      <c:pt idx="147">
                        <c:v>9.9554951000052618</c:v>
                      </c:pt>
                      <c:pt idx="148">
                        <c:v>9.939451390275595</c:v>
                      </c:pt>
                      <c:pt idx="149">
                        <c:v>9.9237382911284548</c:v>
                      </c:pt>
                      <c:pt idx="150">
                        <c:v>9.9083558025638396</c:v>
                      </c:pt>
                      <c:pt idx="151">
                        <c:v>9.8933039245817476</c:v>
                      </c:pt>
                      <c:pt idx="152">
                        <c:v>9.8785826571821822</c:v>
                      </c:pt>
                      <c:pt idx="153">
                        <c:v>9.8641920003651435</c:v>
                      </c:pt>
                      <c:pt idx="154">
                        <c:v>9.850131954130628</c:v>
                      </c:pt>
                      <c:pt idx="155">
                        <c:v>9.8364025184786392</c:v>
                      </c:pt>
                      <c:pt idx="156">
                        <c:v>9.8230036934091771</c:v>
                      </c:pt>
                      <c:pt idx="157">
                        <c:v>9.8099354789222382</c:v>
                      </c:pt>
                      <c:pt idx="158">
                        <c:v>9.7971978750178259</c:v>
                      </c:pt>
                      <c:pt idx="159">
                        <c:v>9.7847908816959368</c:v>
                      </c:pt>
                      <c:pt idx="160">
                        <c:v>9.7727144989565744</c:v>
                      </c:pt>
                      <c:pt idx="161">
                        <c:v>9.7609687267997352</c:v>
                      </c:pt>
                      <c:pt idx="162">
                        <c:v>9.7495535652254244</c:v>
                      </c:pt>
                      <c:pt idx="163">
                        <c:v>9.7384690142336368</c:v>
                      </c:pt>
                      <c:pt idx="164">
                        <c:v>9.7277150738243758</c:v>
                      </c:pt>
                      <c:pt idx="165">
                        <c:v>9.7172917439976416</c:v>
                      </c:pt>
                      <c:pt idx="166">
                        <c:v>9.7071990247534305</c:v>
                      </c:pt>
                      <c:pt idx="167">
                        <c:v>9.6974369160917462</c:v>
                      </c:pt>
                      <c:pt idx="168">
                        <c:v>9.688005418012585</c:v>
                      </c:pt>
                      <c:pt idx="169">
                        <c:v>9.6789045305159505</c:v>
                      </c:pt>
                      <c:pt idx="170">
                        <c:v>9.6701342536018409</c:v>
                      </c:pt>
                      <c:pt idx="171">
                        <c:v>9.6616945872702562</c:v>
                      </c:pt>
                      <c:pt idx="172">
                        <c:v>9.6535855315211982</c:v>
                      </c:pt>
                      <c:pt idx="173">
                        <c:v>9.6458070863546652</c:v>
                      </c:pt>
                      <c:pt idx="174">
                        <c:v>9.6383592517706571</c:v>
                      </c:pt>
                      <c:pt idx="175">
                        <c:v>9.6312420277691739</c:v>
                      </c:pt>
                      <c:pt idx="176">
                        <c:v>9.6244554143502157</c:v>
                      </c:pt>
                      <c:pt idx="177">
                        <c:v>9.6179994115137841</c:v>
                      </c:pt>
                      <c:pt idx="178">
                        <c:v>9.6118740192598757</c:v>
                      </c:pt>
                      <c:pt idx="179">
                        <c:v>9.6060792375884958</c:v>
                      </c:pt>
                      <c:pt idx="180">
                        <c:v>9.600615066499639</c:v>
                      </c:pt>
                      <c:pt idx="181">
                        <c:v>9.595481505993309</c:v>
                      </c:pt>
                      <c:pt idx="182">
                        <c:v>9.5906785560695038</c:v>
                      </c:pt>
                      <c:pt idx="183">
                        <c:v>9.5862062167282236</c:v>
                      </c:pt>
                      <c:pt idx="184">
                        <c:v>9.5820644879694683</c:v>
                      </c:pt>
                      <c:pt idx="185">
                        <c:v>9.5782533697932379</c:v>
                      </c:pt>
                      <c:pt idx="186">
                        <c:v>9.5747728621995343</c:v>
                      </c:pt>
                      <c:pt idx="187">
                        <c:v>9.5716229651883538</c:v>
                      </c:pt>
                      <c:pt idx="188">
                        <c:v>9.5688036787597035</c:v>
                      </c:pt>
                      <c:pt idx="189">
                        <c:v>9.5663150029135728</c:v>
                      </c:pt>
                      <c:pt idx="190">
                        <c:v>9.5641569376499707</c:v>
                      </c:pt>
                      <c:pt idx="191">
                        <c:v>9.5623294829688916</c:v>
                      </c:pt>
                      <c:pt idx="192">
                        <c:v>9.5608326388703411</c:v>
                      </c:pt>
                      <c:pt idx="193">
                        <c:v>9.5596664053543137</c:v>
                      </c:pt>
                      <c:pt idx="194">
                        <c:v>9.5588307824208112</c:v>
                      </c:pt>
                      <c:pt idx="195">
                        <c:v>9.5583257700698354</c:v>
                      </c:pt>
                      <c:pt idx="196">
                        <c:v>9.5581513683013828</c:v>
                      </c:pt>
                      <c:pt idx="197">
                        <c:v>9.5583075771154586</c:v>
                      </c:pt>
                      <c:pt idx="198">
                        <c:v>9.5587943965120594</c:v>
                      </c:pt>
                      <c:pt idx="199">
                        <c:v>9.5596118264911834</c:v>
                      </c:pt>
                      <c:pt idx="200">
                        <c:v>9.560759867052834</c:v>
                      </c:pt>
                      <c:pt idx="201">
                        <c:v>9.5622385181970095</c:v>
                      </c:pt>
                      <c:pt idx="202">
                        <c:v>9.5640477799237082</c:v>
                      </c:pt>
                      <c:pt idx="203">
                        <c:v>9.5661876522329337</c:v>
                      </c:pt>
                      <c:pt idx="204">
                        <c:v>9.5686581351246875</c:v>
                      </c:pt>
                      <c:pt idx="205">
                        <c:v>9.5714592285989646</c:v>
                      </c:pt>
                      <c:pt idx="206">
                        <c:v>9.5745909326557666</c:v>
                      </c:pt>
                      <c:pt idx="207">
                        <c:v>9.5780532472950934</c:v>
                      </c:pt>
                      <c:pt idx="208">
                        <c:v>9.581846172516947</c:v>
                      </c:pt>
                      <c:pt idx="209">
                        <c:v>9.5859697083213238</c:v>
                      </c:pt>
                      <c:pt idx="210">
                        <c:v>9.5904238547082272</c:v>
                      </c:pt>
                      <c:pt idx="211">
                        <c:v>9.5952086116776556</c:v>
                      </c:pt>
                      <c:pt idx="212">
                        <c:v>9.6003239792296107</c:v>
                      </c:pt>
                      <c:pt idx="213">
                        <c:v>9.6057699573640907</c:v>
                      </c:pt>
                      <c:pt idx="214">
                        <c:v>9.6115465460810938</c:v>
                      </c:pt>
                      <c:pt idx="215">
                        <c:v>9.6176537453806255</c:v>
                      </c:pt>
                      <c:pt idx="216">
                        <c:v>9.6240915552626802</c:v>
                      </c:pt>
                      <c:pt idx="217">
                        <c:v>9.6308599757272599</c:v>
                      </c:pt>
                      <c:pt idx="218">
                        <c:v>9.6379590067743663</c:v>
                      </c:pt>
                      <c:pt idx="219">
                        <c:v>9.6453886484039977</c:v>
                      </c:pt>
                      <c:pt idx="220">
                        <c:v>9.6531489006161557</c:v>
                      </c:pt>
                      <c:pt idx="221">
                        <c:v>9.6612397634108369</c:v>
                      </c:pt>
                      <c:pt idx="222">
                        <c:v>9.669661236788043</c:v>
                      </c:pt>
                      <c:pt idx="223">
                        <c:v>9.6784133207477758</c:v>
                      </c:pt>
                      <c:pt idx="224">
                        <c:v>9.6874960152900336</c:v>
                      </c:pt>
                      <c:pt idx="225">
                        <c:v>9.6969093204148162</c:v>
                      </c:pt>
                      <c:pt idx="226">
                        <c:v>9.7066532361221256</c:v>
                      </c:pt>
                      <c:pt idx="227">
                        <c:v>9.7167277624119581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C3B-4F1F-9805-414E4C5497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cúbica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'Regresión modelo 3'!$B$27:$B$253</c15:sqref>
                        </c15:formulaRef>
                      </c:ext>
                    </c:extLst>
                    <c:numCache>
                      <c:formatCode>General</c:formatCode>
                      <c:ptCount val="227"/>
                      <c:pt idx="0">
                        <c:v>15.678865813792644</c:v>
                      </c:pt>
                      <c:pt idx="1">
                        <c:v>15.623409228102235</c:v>
                      </c:pt>
                      <c:pt idx="2">
                        <c:v>15.568086447014618</c:v>
                      </c:pt>
                      <c:pt idx="3">
                        <c:v>15.512899227726042</c:v>
                      </c:pt>
                      <c:pt idx="4">
                        <c:v>15.457849327432752</c:v>
                      </c:pt>
                      <c:pt idx="5">
                        <c:v>15.402938503331001</c:v>
                      </c:pt>
                      <c:pt idx="6">
                        <c:v>15.348168512617033</c:v>
                      </c:pt>
                      <c:pt idx="7">
                        <c:v>15.293541112487093</c:v>
                      </c:pt>
                      <c:pt idx="8">
                        <c:v>15.239058060137435</c:v>
                      </c:pt>
                      <c:pt idx="9">
                        <c:v>15.184721112764301</c:v>
                      </c:pt>
                      <c:pt idx="10">
                        <c:v>15.130532027563943</c:v>
                      </c:pt>
                      <c:pt idx="11">
                        <c:v>15.076492561732604</c:v>
                      </c:pt>
                      <c:pt idx="12">
                        <c:v>15.022604472466538</c:v>
                      </c:pt>
                      <c:pt idx="13">
                        <c:v>14.968869516961986</c:v>
                      </c:pt>
                      <c:pt idx="14">
                        <c:v>14.915289452415198</c:v>
                      </c:pt>
                      <c:pt idx="15">
                        <c:v>14.861866036022423</c:v>
                      </c:pt>
                      <c:pt idx="16">
                        <c:v>14.808601024979907</c:v>
                      </c:pt>
                      <c:pt idx="17">
                        <c:v>14.755496176483899</c:v>
                      </c:pt>
                      <c:pt idx="18">
                        <c:v>14.702553247730647</c:v>
                      </c:pt>
                      <c:pt idx="19">
                        <c:v>14.649773995916394</c:v>
                      </c:pt>
                      <c:pt idx="20">
                        <c:v>14.597160178237393</c:v>
                      </c:pt>
                      <c:pt idx="21">
                        <c:v>14.544713551889888</c:v>
                      </c:pt>
                      <c:pt idx="22">
                        <c:v>14.49243587407013</c:v>
                      </c:pt>
                      <c:pt idx="23">
                        <c:v>14.440328901974365</c:v>
                      </c:pt>
                      <c:pt idx="24">
                        <c:v>14.38839439279884</c:v>
                      </c:pt>
                      <c:pt idx="25">
                        <c:v>14.336634103739803</c:v>
                      </c:pt>
                      <c:pt idx="26">
                        <c:v>14.285049791993501</c:v>
                      </c:pt>
                      <c:pt idx="27">
                        <c:v>14.233643214756183</c:v>
                      </c:pt>
                      <c:pt idx="28">
                        <c:v>14.182416129224096</c:v>
                      </c:pt>
                      <c:pt idx="29">
                        <c:v>14.131370292593488</c:v>
                      </c:pt>
                      <c:pt idx="30">
                        <c:v>14.080507462060604</c:v>
                      </c:pt>
                      <c:pt idx="31">
                        <c:v>14.029829394821695</c:v>
                      </c:pt>
                      <c:pt idx="32">
                        <c:v>13.979337848073008</c:v>
                      </c:pt>
                      <c:pt idx="33">
                        <c:v>13.929034579010789</c:v>
                      </c:pt>
                      <c:pt idx="34">
                        <c:v>13.878921344831287</c:v>
                      </c:pt>
                      <c:pt idx="35">
                        <c:v>13.82899990273075</c:v>
                      </c:pt>
                      <c:pt idx="36">
                        <c:v>13.779272009905423</c:v>
                      </c:pt>
                      <c:pt idx="37">
                        <c:v>13.729739423551557</c:v>
                      </c:pt>
                      <c:pt idx="38">
                        <c:v>13.680403900865397</c:v>
                      </c:pt>
                      <c:pt idx="39">
                        <c:v>13.63126719904319</c:v>
                      </c:pt>
                      <c:pt idx="40">
                        <c:v>13.582331075281187</c:v>
                      </c:pt>
                      <c:pt idx="41">
                        <c:v>13.533597286775635</c:v>
                      </c:pt>
                      <c:pt idx="42">
                        <c:v>13.48506759072278</c:v>
                      </c:pt>
                      <c:pt idx="43">
                        <c:v>13.436743744318868</c:v>
                      </c:pt>
                      <c:pt idx="44">
                        <c:v>13.388627504760152</c:v>
                      </c:pt>
                      <c:pt idx="45">
                        <c:v>13.340720629242872</c:v>
                      </c:pt>
                      <c:pt idx="46">
                        <c:v>13.293024874963281</c:v>
                      </c:pt>
                      <c:pt idx="47">
                        <c:v>13.245541999117629</c:v>
                      </c:pt>
                      <c:pt idx="48">
                        <c:v>13.198273758902156</c:v>
                      </c:pt>
                      <c:pt idx="49">
                        <c:v>13.151221911513117</c:v>
                      </c:pt>
                      <c:pt idx="50">
                        <c:v>13.104388214146754</c:v>
                      </c:pt>
                      <c:pt idx="51">
                        <c:v>13.057774423999314</c:v>
                      </c:pt>
                      <c:pt idx="52">
                        <c:v>13.011382298267055</c:v>
                      </c:pt>
                      <c:pt idx="53">
                        <c:v>12.965213594146212</c:v>
                      </c:pt>
                      <c:pt idx="54">
                        <c:v>12.919270068833038</c:v>
                      </c:pt>
                      <c:pt idx="55">
                        <c:v>12.873553479523782</c:v>
                      </c:pt>
                      <c:pt idx="56">
                        <c:v>12.828065583414688</c:v>
                      </c:pt>
                      <c:pt idx="57">
                        <c:v>12.782808137702007</c:v>
                      </c:pt>
                      <c:pt idx="58">
                        <c:v>12.737782899581985</c:v>
                      </c:pt>
                      <c:pt idx="59">
                        <c:v>12.692991626250869</c:v>
                      </c:pt>
                      <c:pt idx="60">
                        <c:v>12.648436074904909</c:v>
                      </c:pt>
                      <c:pt idx="61">
                        <c:v>12.60411800274035</c:v>
                      </c:pt>
                      <c:pt idx="62">
                        <c:v>12.560039166953441</c:v>
                      </c:pt>
                      <c:pt idx="63">
                        <c:v>12.516201324740429</c:v>
                      </c:pt>
                      <c:pt idx="64">
                        <c:v>12.472606233297562</c:v>
                      </c:pt>
                      <c:pt idx="65">
                        <c:v>12.429255649821087</c:v>
                      </c:pt>
                      <c:pt idx="66">
                        <c:v>12.38615133150725</c:v>
                      </c:pt>
                      <c:pt idx="67">
                        <c:v>12.343295035552305</c:v>
                      </c:pt>
                      <c:pt idx="68">
                        <c:v>12.300688519152493</c:v>
                      </c:pt>
                      <c:pt idx="69">
                        <c:v>12.258333539504063</c:v>
                      </c:pt>
                      <c:pt idx="70">
                        <c:v>12.216231853803265</c:v>
                      </c:pt>
                      <c:pt idx="71">
                        <c:v>12.174385219246345</c:v>
                      </c:pt>
                      <c:pt idx="72">
                        <c:v>12.13279539302955</c:v>
                      </c:pt>
                      <c:pt idx="73">
                        <c:v>12.091464132349129</c:v>
                      </c:pt>
                      <c:pt idx="74">
                        <c:v>12.050393194401329</c:v>
                      </c:pt>
                      <c:pt idx="75">
                        <c:v>12.009584336382396</c:v>
                      </c:pt>
                      <c:pt idx="76">
                        <c:v>11.969039315488581</c:v>
                      </c:pt>
                      <c:pt idx="77">
                        <c:v>11.928759888916129</c:v>
                      </c:pt>
                      <c:pt idx="78">
                        <c:v>11.888747813861288</c:v>
                      </c:pt>
                      <c:pt idx="79">
                        <c:v>11.849004847520305</c:v>
                      </c:pt>
                      <c:pt idx="80">
                        <c:v>11.809532747089431</c:v>
                      </c:pt>
                      <c:pt idx="81">
                        <c:v>11.77033326976491</c:v>
                      </c:pt>
                      <c:pt idx="82">
                        <c:v>11.731408172742992</c:v>
                      </c:pt>
                      <c:pt idx="83">
                        <c:v>11.692759213219921</c:v>
                      </c:pt>
                      <c:pt idx="84">
                        <c:v>11.65438814839195</c:v>
                      </c:pt>
                      <c:pt idx="85">
                        <c:v>11.616296735455322</c:v>
                      </c:pt>
                      <c:pt idx="86">
                        <c:v>11.578486731606285</c:v>
                      </c:pt>
                      <c:pt idx="87">
                        <c:v>11.540959894041091</c:v>
                      </c:pt>
                      <c:pt idx="88">
                        <c:v>11.503717979955981</c:v>
                      </c:pt>
                      <c:pt idx="89">
                        <c:v>11.466762746547209</c:v>
                      </c:pt>
                      <c:pt idx="90">
                        <c:v>11.430095951011019</c:v>
                      </c:pt>
                      <c:pt idx="91">
                        <c:v>11.393719350543659</c:v>
                      </c:pt>
                      <c:pt idx="92">
                        <c:v>11.357634702341377</c:v>
                      </c:pt>
                      <c:pt idx="93">
                        <c:v>11.32184376360042</c:v>
                      </c:pt>
                      <c:pt idx="94">
                        <c:v>11.286348291517035</c:v>
                      </c:pt>
                      <c:pt idx="95">
                        <c:v>11.251150043287474</c:v>
                      </c:pt>
                      <c:pt idx="96">
                        <c:v>11.216250776107977</c:v>
                      </c:pt>
                      <c:pt idx="97">
                        <c:v>11.181652247174799</c:v>
                      </c:pt>
                      <c:pt idx="98">
                        <c:v>11.147356213684184</c:v>
                      </c:pt>
                      <c:pt idx="99">
                        <c:v>11.11336443283238</c:v>
                      </c:pt>
                      <c:pt idx="100">
                        <c:v>11.079678661815635</c:v>
                      </c:pt>
                      <c:pt idx="101">
                        <c:v>11.046300657830194</c:v>
                      </c:pt>
                      <c:pt idx="102">
                        <c:v>11.013232178072311</c:v>
                      </c:pt>
                      <c:pt idx="103">
                        <c:v>10.980474979738228</c:v>
                      </c:pt>
                      <c:pt idx="104">
                        <c:v>10.948030820024194</c:v>
                      </c:pt>
                      <c:pt idx="105">
                        <c:v>10.915901456126456</c:v>
                      </c:pt>
                      <c:pt idx="106">
                        <c:v>10.884088645241265</c:v>
                      </c:pt>
                      <c:pt idx="107">
                        <c:v>10.852594144564865</c:v>
                      </c:pt>
                      <c:pt idx="108">
                        <c:v>10.821419711293503</c:v>
                      </c:pt>
                      <c:pt idx="109">
                        <c:v>10.790567102623427</c:v>
                      </c:pt>
                      <c:pt idx="110">
                        <c:v>10.760038075750892</c:v>
                      </c:pt>
                      <c:pt idx="111">
                        <c:v>10.729834387872131</c:v>
                      </c:pt>
                      <c:pt idx="112">
                        <c:v>10.699957796183408</c:v>
                      </c:pt>
                      <c:pt idx="113">
                        <c:v>10.670410057880959</c:v>
                      </c:pt>
                      <c:pt idx="114">
                        <c:v>10.641192930161038</c:v>
                      </c:pt>
                      <c:pt idx="115">
                        <c:v>10.612308170219885</c:v>
                      </c:pt>
                      <c:pt idx="116">
                        <c:v>10.583757535253755</c:v>
                      </c:pt>
                      <c:pt idx="117">
                        <c:v>10.555542782458893</c:v>
                      </c:pt>
                      <c:pt idx="118">
                        <c:v>10.527665669031549</c:v>
                      </c:pt>
                      <c:pt idx="119">
                        <c:v>10.500127952167967</c:v>
                      </c:pt>
                      <c:pt idx="120">
                        <c:v>10.472931389064396</c:v>
                      </c:pt>
                      <c:pt idx="121">
                        <c:v>10.446077736917081</c:v>
                      </c:pt>
                      <c:pt idx="122">
                        <c:v>10.419568752922274</c:v>
                      </c:pt>
                      <c:pt idx="123">
                        <c:v>10.393406194276222</c:v>
                      </c:pt>
                      <c:pt idx="124">
                        <c:v>10.367591818175169</c:v>
                      </c:pt>
                      <c:pt idx="125">
                        <c:v>10.342127381815368</c:v>
                      </c:pt>
                      <c:pt idx="126">
                        <c:v>10.317014642393062</c:v>
                      </c:pt>
                      <c:pt idx="127">
                        <c:v>10.292255357104501</c:v>
                      </c:pt>
                      <c:pt idx="128">
                        <c:v>10.26785128314593</c:v>
                      </c:pt>
                      <c:pt idx="129">
                        <c:v>10.243804177713601</c:v>
                      </c:pt>
                      <c:pt idx="130">
                        <c:v>10.220115798003757</c:v>
                      </c:pt>
                      <c:pt idx="131">
                        <c:v>10.196787901212648</c:v>
                      </c:pt>
                      <c:pt idx="132">
                        <c:v>10.173822244536522</c:v>
                      </c:pt>
                      <c:pt idx="133">
                        <c:v>10.151220585171627</c:v>
                      </c:pt>
                      <c:pt idx="134">
                        <c:v>10.128984680314208</c:v>
                      </c:pt>
                      <c:pt idx="135">
                        <c:v>10.107116287160514</c:v>
                      </c:pt>
                      <c:pt idx="136">
                        <c:v>10.085617162906793</c:v>
                      </c:pt>
                      <c:pt idx="137">
                        <c:v>10.064489064749292</c:v>
                      </c:pt>
                      <c:pt idx="138">
                        <c:v>10.043733749884261</c:v>
                      </c:pt>
                      <c:pt idx="139">
                        <c:v>10.023352975507942</c:v>
                      </c:pt>
                      <c:pt idx="140">
                        <c:v>10.003348498816589</c:v>
                      </c:pt>
                      <c:pt idx="141">
                        <c:v>9.9837220770064476</c:v>
                      </c:pt>
                      <c:pt idx="142">
                        <c:v>9.9644754672737612</c:v>
                      </c:pt>
                      <c:pt idx="143">
                        <c:v>9.9456104268147829</c:v>
                      </c:pt>
                      <c:pt idx="144">
                        <c:v>9.9271287128257573</c:v>
                      </c:pt>
                      <c:pt idx="145">
                        <c:v>9.9090320825029323</c:v>
                      </c:pt>
                      <c:pt idx="146">
                        <c:v>9.8913222930425579</c:v>
                      </c:pt>
                      <c:pt idx="147">
                        <c:v>9.8740011016408786</c:v>
                      </c:pt>
                      <c:pt idx="148">
                        <c:v>9.8570702654941442</c:v>
                      </c:pt>
                      <c:pt idx="149">
                        <c:v>9.840531541798601</c:v>
                      </c:pt>
                      <c:pt idx="150">
                        <c:v>9.8243866877504988</c:v>
                      </c:pt>
                      <c:pt idx="151">
                        <c:v>9.8086374605460822</c:v>
                      </c:pt>
                      <c:pt idx="152">
                        <c:v>9.7932856173815992</c:v>
                      </c:pt>
                      <c:pt idx="153">
                        <c:v>9.7783329154533014</c:v>
                      </c:pt>
                      <c:pt idx="154">
                        <c:v>9.7637811119574298</c:v>
                      </c:pt>
                      <c:pt idx="155">
                        <c:v>9.749631964090236</c:v>
                      </c:pt>
                      <c:pt idx="156">
                        <c:v>9.7358872290479681</c:v>
                      </c:pt>
                      <c:pt idx="157">
                        <c:v>9.7225486640268741</c:v>
                      </c:pt>
                      <c:pt idx="158">
                        <c:v>9.709618026223195</c:v>
                      </c:pt>
                      <c:pt idx="159">
                        <c:v>9.6970970728331878</c:v>
                      </c:pt>
                      <c:pt idx="160">
                        <c:v>9.6849875610530951</c:v>
                      </c:pt>
                      <c:pt idx="161">
                        <c:v>9.6732912480791668</c:v>
                      </c:pt>
                      <c:pt idx="162">
                        <c:v>9.6620098911076457</c:v>
                      </c:pt>
                      <c:pt idx="163">
                        <c:v>9.6511452473347852</c:v>
                      </c:pt>
                      <c:pt idx="164">
                        <c:v>9.6406990739568315</c:v>
                      </c:pt>
                      <c:pt idx="165">
                        <c:v>9.6306731281700309</c:v>
                      </c:pt>
                      <c:pt idx="166">
                        <c:v>9.6210691671706297</c:v>
                      </c:pt>
                      <c:pt idx="167">
                        <c:v>9.6118889481548777</c:v>
                      </c:pt>
                      <c:pt idx="168">
                        <c:v>9.6031342283190213</c:v>
                      </c:pt>
                      <c:pt idx="169">
                        <c:v>9.5948067648593121</c:v>
                      </c:pt>
                      <c:pt idx="170">
                        <c:v>9.5869083149719909</c:v>
                      </c:pt>
                      <c:pt idx="171">
                        <c:v>9.5794406358533095</c:v>
                      </c:pt>
                      <c:pt idx="172">
                        <c:v>9.5724054846995159</c:v>
                      </c:pt>
                      <c:pt idx="173">
                        <c:v>9.5658046187068546</c:v>
                      </c:pt>
                      <c:pt idx="174">
                        <c:v>9.5596397950715755</c:v>
                      </c:pt>
                      <c:pt idx="175">
                        <c:v>9.5539127709899265</c:v>
                      </c:pt>
                      <c:pt idx="176">
                        <c:v>9.5486253036581559</c:v>
                      </c:pt>
                      <c:pt idx="177">
                        <c:v>9.543779150272508</c:v>
                      </c:pt>
                      <c:pt idx="178">
                        <c:v>9.5393760680292328</c:v>
                      </c:pt>
                      <c:pt idx="179">
                        <c:v>9.5354178141245782</c:v>
                      </c:pt>
                      <c:pt idx="180">
                        <c:v>9.5319061457547907</c:v>
                      </c:pt>
                      <c:pt idx="181">
                        <c:v>9.5288428201161199</c:v>
                      </c:pt>
                      <c:pt idx="182">
                        <c:v>9.5262295944048105</c:v>
                      </c:pt>
                      <c:pt idx="183">
                        <c:v>9.5240682258171123</c:v>
                      </c:pt>
                      <c:pt idx="184">
                        <c:v>9.5223604715492716</c:v>
                      </c:pt>
                      <c:pt idx="185">
                        <c:v>9.5211080887975363</c:v>
                      </c:pt>
                      <c:pt idx="186">
                        <c:v>9.5203128347581547</c:v>
                      </c:pt>
                      <c:pt idx="187">
                        <c:v>9.519976466627373</c:v>
                      </c:pt>
                      <c:pt idx="188">
                        <c:v>9.5201007416014392</c:v>
                      </c:pt>
                      <c:pt idx="189">
                        <c:v>9.5206874168766014</c:v>
                      </c:pt>
                      <c:pt idx="190">
                        <c:v>9.5217382496491094</c:v>
                      </c:pt>
                      <c:pt idx="191">
                        <c:v>9.5232549971152078</c:v>
                      </c:pt>
                      <c:pt idx="192">
                        <c:v>9.5252394164711447</c:v>
                      </c:pt>
                      <c:pt idx="193">
                        <c:v>9.527693264913168</c:v>
                      </c:pt>
                      <c:pt idx="194">
                        <c:v>9.5306182996375277</c:v>
                      </c:pt>
                      <c:pt idx="195">
                        <c:v>9.5340162778404647</c:v>
                      </c:pt>
                      <c:pt idx="196">
                        <c:v>9.5378889567182341</c:v>
                      </c:pt>
                      <c:pt idx="197">
                        <c:v>9.5422380934670805</c:v>
                      </c:pt>
                      <c:pt idx="198">
                        <c:v>9.5470654452832502</c:v>
                      </c:pt>
                      <c:pt idx="199">
                        <c:v>9.552372769362993</c:v>
                      </c:pt>
                      <c:pt idx="200">
                        <c:v>9.5581618229025551</c:v>
                      </c:pt>
                      <c:pt idx="201">
                        <c:v>9.564434363098183</c:v>
                      </c:pt>
                      <c:pt idx="202">
                        <c:v>9.5711921471461281</c:v>
                      </c:pt>
                      <c:pt idx="203">
                        <c:v>9.5784369322426333</c:v>
                      </c:pt>
                      <c:pt idx="204">
                        <c:v>9.5861704755839519</c:v>
                      </c:pt>
                      <c:pt idx="205">
                        <c:v>9.5943945343663266</c:v>
                      </c:pt>
                      <c:pt idx="206">
                        <c:v>9.6031108657860074</c:v>
                      </c:pt>
                      <c:pt idx="207">
                        <c:v>9.6123212270392404</c:v>
                      </c:pt>
                      <c:pt idx="208">
                        <c:v>9.6220273753222738</c:v>
                      </c:pt>
                      <c:pt idx="209">
                        <c:v>9.6322310678313556</c:v>
                      </c:pt>
                      <c:pt idx="210">
                        <c:v>9.6429340617627339</c:v>
                      </c:pt>
                      <c:pt idx="211">
                        <c:v>9.6541381143126568</c:v>
                      </c:pt>
                      <c:pt idx="212">
                        <c:v>9.6658449826773705</c:v>
                      </c:pt>
                      <c:pt idx="213">
                        <c:v>9.6780564240531213</c:v>
                      </c:pt>
                      <c:pt idx="214">
                        <c:v>9.690774195636159</c:v>
                      </c:pt>
                      <c:pt idx="215">
                        <c:v>9.7040000546227301</c:v>
                      </c:pt>
                      <c:pt idx="216">
                        <c:v>9.7177357582090824</c:v>
                      </c:pt>
                      <c:pt idx="217">
                        <c:v>9.7319830635914641</c:v>
                      </c:pt>
                      <c:pt idx="218">
                        <c:v>9.7467437279661215</c:v>
                      </c:pt>
                      <c:pt idx="219">
                        <c:v>9.7620195085293062</c:v>
                      </c:pt>
                      <c:pt idx="220">
                        <c:v>9.7778121624772609</c:v>
                      </c:pt>
                      <c:pt idx="221">
                        <c:v>9.7941234470062355</c:v>
                      </c:pt>
                      <c:pt idx="222">
                        <c:v>9.810955119312478</c:v>
                      </c:pt>
                      <c:pt idx="223">
                        <c:v>9.8283089365922347</c:v>
                      </c:pt>
                      <c:pt idx="224">
                        <c:v>9.8461866560417519</c:v>
                      </c:pt>
                      <c:pt idx="225">
                        <c:v>9.864590034857283</c:v>
                      </c:pt>
                      <c:pt idx="226">
                        <c:v>9.8835208302350672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3B-4F1F-9805-414E4C5497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Alpha 80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'Suavización exponencial'!$E$1:$E$229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0</c:v>
                      </c:pt>
                      <c:pt idx="1">
                        <c:v>#N/A</c:v>
                      </c:pt>
                      <c:pt idx="2" formatCode="0.00">
                        <c:v>16.694679666775102</c:v>
                      </c:pt>
                      <c:pt idx="3">
                        <c:v>16.817148306312863</c:v>
                      </c:pt>
                      <c:pt idx="4">
                        <c:v>16.594729893274753</c:v>
                      </c:pt>
                      <c:pt idx="5">
                        <c:v>16.193756767919062</c:v>
                      </c:pt>
                      <c:pt idx="6">
                        <c:v>15.80026513129515</c:v>
                      </c:pt>
                      <c:pt idx="7">
                        <c:v>15.686620939573761</c:v>
                      </c:pt>
                      <c:pt idx="8">
                        <c:v>15.553678322238989</c:v>
                      </c:pt>
                      <c:pt idx="9">
                        <c:v>15.384470009192412</c:v>
                      </c:pt>
                      <c:pt idx="10">
                        <c:v>15.16367765228253</c:v>
                      </c:pt>
                      <c:pt idx="11">
                        <c:v>15.048038778472604</c:v>
                      </c:pt>
                      <c:pt idx="12">
                        <c:v>14.748757225676364</c:v>
                      </c:pt>
                      <c:pt idx="13">
                        <c:v>14.566869221986472</c:v>
                      </c:pt>
                      <c:pt idx="14">
                        <c:v>15.228038083313139</c:v>
                      </c:pt>
                      <c:pt idx="15">
                        <c:v>15.353271570596313</c:v>
                      </c:pt>
                      <c:pt idx="16">
                        <c:v>15.273400442874692</c:v>
                      </c:pt>
                      <c:pt idx="17">
                        <c:v>15.476255405919396</c:v>
                      </c:pt>
                      <c:pt idx="18">
                        <c:v>15.266074334159638</c:v>
                      </c:pt>
                      <c:pt idx="19">
                        <c:v>15.463366045149671</c:v>
                      </c:pt>
                      <c:pt idx="20">
                        <c:v>15.452351976220838</c:v>
                      </c:pt>
                      <c:pt idx="21">
                        <c:v>15.518716528042432</c:v>
                      </c:pt>
                      <c:pt idx="22">
                        <c:v>15.326064364278027</c:v>
                      </c:pt>
                      <c:pt idx="23">
                        <c:v>15.222604309838962</c:v>
                      </c:pt>
                      <c:pt idx="24">
                        <c:v>15.11960653620763</c:v>
                      </c:pt>
                      <c:pt idx="25">
                        <c:v>15.250280669877524</c:v>
                      </c:pt>
                      <c:pt idx="26">
                        <c:v>15.423240286565139</c:v>
                      </c:pt>
                      <c:pt idx="27">
                        <c:v>15.594982058763172</c:v>
                      </c:pt>
                      <c:pt idx="28">
                        <c:v>15.0726900107032</c:v>
                      </c:pt>
                      <c:pt idx="29">
                        <c:v>15.01838257362288</c:v>
                      </c:pt>
                      <c:pt idx="30">
                        <c:v>14.593311067045425</c:v>
                      </c:pt>
                      <c:pt idx="31">
                        <c:v>14.501785016170862</c:v>
                      </c:pt>
                      <c:pt idx="32">
                        <c:v>14.49010082750835</c:v>
                      </c:pt>
                      <c:pt idx="33">
                        <c:v>14.47879713691016</c:v>
                      </c:pt>
                      <c:pt idx="34">
                        <c:v>14.434795196849809</c:v>
                      </c:pt>
                      <c:pt idx="35">
                        <c:v>14.288009470471447</c:v>
                      </c:pt>
                      <c:pt idx="36">
                        <c:v>14.012744085165359</c:v>
                      </c:pt>
                      <c:pt idx="37">
                        <c:v>13.647307693809289</c:v>
                      </c:pt>
                      <c:pt idx="38">
                        <c:v>14.318460656439212</c:v>
                      </c:pt>
                      <c:pt idx="39">
                        <c:v>14.592288087379732</c:v>
                      </c:pt>
                      <c:pt idx="40">
                        <c:v>14.398598024769086</c:v>
                      </c:pt>
                      <c:pt idx="41">
                        <c:v>14.454297738275731</c:v>
                      </c:pt>
                      <c:pt idx="42">
                        <c:v>14.313905571370427</c:v>
                      </c:pt>
                      <c:pt idx="43">
                        <c:v>14.250262365306261</c:v>
                      </c:pt>
                      <c:pt idx="44">
                        <c:v>13.98821876464627</c:v>
                      </c:pt>
                      <c:pt idx="45">
                        <c:v>13.807597258966316</c:v>
                      </c:pt>
                      <c:pt idx="46">
                        <c:v>13.549011135425134</c:v>
                      </c:pt>
                      <c:pt idx="47">
                        <c:v>13.358045937702828</c:v>
                      </c:pt>
                      <c:pt idx="48">
                        <c:v>13.041831596956243</c:v>
                      </c:pt>
                      <c:pt idx="49">
                        <c:v>12.847613967668435</c:v>
                      </c:pt>
                      <c:pt idx="50">
                        <c:v>12.921753828809369</c:v>
                      </c:pt>
                      <c:pt idx="51">
                        <c:v>13.183245919609817</c:v>
                      </c:pt>
                      <c:pt idx="52">
                        <c:v>13.136269489284835</c:v>
                      </c:pt>
                      <c:pt idx="53">
                        <c:v>12.921245717512209</c:v>
                      </c:pt>
                      <c:pt idx="54">
                        <c:v>12.798076206862866</c:v>
                      </c:pt>
                      <c:pt idx="55">
                        <c:v>12.543119751193254</c:v>
                      </c:pt>
                      <c:pt idx="56">
                        <c:v>12.433713018500825</c:v>
                      </c:pt>
                      <c:pt idx="57">
                        <c:v>12.29784639702814</c:v>
                      </c:pt>
                      <c:pt idx="58">
                        <c:v>12.072628098118432</c:v>
                      </c:pt>
                      <c:pt idx="59">
                        <c:v>11.649104840076188</c:v>
                      </c:pt>
                      <c:pt idx="60">
                        <c:v>11.360763068870151</c:v>
                      </c:pt>
                      <c:pt idx="61">
                        <c:v>11.155487492340402</c:v>
                      </c:pt>
                      <c:pt idx="62">
                        <c:v>11.606082030386743</c:v>
                      </c:pt>
                      <c:pt idx="63">
                        <c:v>11.884785972545355</c:v>
                      </c:pt>
                      <c:pt idx="64">
                        <c:v>11.776648563843025</c:v>
                      </c:pt>
                      <c:pt idx="65">
                        <c:v>11.823296735266521</c:v>
                      </c:pt>
                      <c:pt idx="66">
                        <c:v>11.835374274377537</c:v>
                      </c:pt>
                      <c:pt idx="67">
                        <c:v>11.58971875990677</c:v>
                      </c:pt>
                      <c:pt idx="68">
                        <c:v>11.749602009458657</c:v>
                      </c:pt>
                      <c:pt idx="69">
                        <c:v>11.958125445539185</c:v>
                      </c:pt>
                      <c:pt idx="70">
                        <c:v>12.144533771523948</c:v>
                      </c:pt>
                      <c:pt idx="71">
                        <c:v>11.986572300428639</c:v>
                      </c:pt>
                      <c:pt idx="72">
                        <c:v>11.776884217221012</c:v>
                      </c:pt>
                      <c:pt idx="73">
                        <c:v>11.77805827488033</c:v>
                      </c:pt>
                      <c:pt idx="74">
                        <c:v>12.201505972108045</c:v>
                      </c:pt>
                      <c:pt idx="75">
                        <c:v>12.326439389386037</c:v>
                      </c:pt>
                      <c:pt idx="76">
                        <c:v>12.24663958388253</c:v>
                      </c:pt>
                      <c:pt idx="77">
                        <c:v>11.978065843578685</c:v>
                      </c:pt>
                      <c:pt idx="78">
                        <c:v>11.888225834395648</c:v>
                      </c:pt>
                      <c:pt idx="79">
                        <c:v>11.743546894022559</c:v>
                      </c:pt>
                      <c:pt idx="80">
                        <c:v>11.62674013892309</c:v>
                      </c:pt>
                      <c:pt idx="81">
                        <c:v>11.447669658650172</c:v>
                      </c:pt>
                      <c:pt idx="82">
                        <c:v>11.325390883723777</c:v>
                      </c:pt>
                      <c:pt idx="83">
                        <c:v>11.069883501070082</c:v>
                      </c:pt>
                      <c:pt idx="84">
                        <c:v>10.739056215331027</c:v>
                      </c:pt>
                      <c:pt idx="85">
                        <c:v>10.570018490945143</c:v>
                      </c:pt>
                      <c:pt idx="86">
                        <c:v>11.071821209090135</c:v>
                      </c:pt>
                      <c:pt idx="87">
                        <c:v>11.254556583299768</c:v>
                      </c:pt>
                      <c:pt idx="88">
                        <c:v>11.248545914619255</c:v>
                      </c:pt>
                      <c:pt idx="89">
                        <c:v>11.224687975144445</c:v>
                      </c:pt>
                      <c:pt idx="90">
                        <c:v>11.147393872267557</c:v>
                      </c:pt>
                      <c:pt idx="91">
                        <c:v>11.152412890972766</c:v>
                      </c:pt>
                      <c:pt idx="92">
                        <c:v>11.334696521230393</c:v>
                      </c:pt>
                      <c:pt idx="93">
                        <c:v>11.310946572684655</c:v>
                      </c:pt>
                      <c:pt idx="94">
                        <c:v>11.238441761363804</c:v>
                      </c:pt>
                      <c:pt idx="95">
                        <c:v>11.015398865653744</c:v>
                      </c:pt>
                      <c:pt idx="96">
                        <c:v>10.972608162032056</c:v>
                      </c:pt>
                      <c:pt idx="97">
                        <c:v>10.899448161750826</c:v>
                      </c:pt>
                      <c:pt idx="98">
                        <c:v>11.569274348173082</c:v>
                      </c:pt>
                      <c:pt idx="99">
                        <c:v>11.753139930906986</c:v>
                      </c:pt>
                      <c:pt idx="100">
                        <c:v>11.800884360973969</c:v>
                      </c:pt>
                      <c:pt idx="101">
                        <c:v>11.868871809922336</c:v>
                      </c:pt>
                      <c:pt idx="102">
                        <c:v>11.82787907721703</c:v>
                      </c:pt>
                      <c:pt idx="103">
                        <c:v>11.729950876660945</c:v>
                      </c:pt>
                      <c:pt idx="104">
                        <c:v>11.910372924050717</c:v>
                      </c:pt>
                      <c:pt idx="105">
                        <c:v>11.876989716546696</c:v>
                      </c:pt>
                      <c:pt idx="106">
                        <c:v>11.932784308074837</c:v>
                      </c:pt>
                      <c:pt idx="107">
                        <c:v>11.855328750688329</c:v>
                      </c:pt>
                      <c:pt idx="108">
                        <c:v>11.699939429178684</c:v>
                      </c:pt>
                      <c:pt idx="109">
                        <c:v>11.622248880359788</c:v>
                      </c:pt>
                      <c:pt idx="110">
                        <c:v>12.222414685991071</c:v>
                      </c:pt>
                      <c:pt idx="111">
                        <c:v>12.296851779603298</c:v>
                      </c:pt>
                      <c:pt idx="112">
                        <c:v>12.19889076976548</c:v>
                      </c:pt>
                      <c:pt idx="113">
                        <c:v>12.206538341216044</c:v>
                      </c:pt>
                      <c:pt idx="114">
                        <c:v>12.173317391192276</c:v>
                      </c:pt>
                      <c:pt idx="115">
                        <c:v>12.065777580325602</c:v>
                      </c:pt>
                      <c:pt idx="116">
                        <c:v>12.189506461043482</c:v>
                      </c:pt>
                      <c:pt idx="117">
                        <c:v>11.983979075550506</c:v>
                      </c:pt>
                      <c:pt idx="118">
                        <c:v>11.701939403217684</c:v>
                      </c:pt>
                      <c:pt idx="119">
                        <c:v>11.392103344030168</c:v>
                      </c:pt>
                      <c:pt idx="120">
                        <c:v>11.272161804015795</c:v>
                      </c:pt>
                      <c:pt idx="121">
                        <c:v>11.241736569736297</c:v>
                      </c:pt>
                      <c:pt idx="122">
                        <c:v>11.704621009927919</c:v>
                      </c:pt>
                      <c:pt idx="123">
                        <c:v>11.936201550457577</c:v>
                      </c:pt>
                      <c:pt idx="124">
                        <c:v>11.722578958441781</c:v>
                      </c:pt>
                      <c:pt idx="125">
                        <c:v>11.615966840456727</c:v>
                      </c:pt>
                      <c:pt idx="126">
                        <c:v>11.541631530193781</c:v>
                      </c:pt>
                      <c:pt idx="127">
                        <c:v>11.414490597266365</c:v>
                      </c:pt>
                      <c:pt idx="128">
                        <c:v>11.439655211354612</c:v>
                      </c:pt>
                      <c:pt idx="129">
                        <c:v>11.167604134979651</c:v>
                      </c:pt>
                      <c:pt idx="130">
                        <c:v>10.881159911983682</c:v>
                      </c:pt>
                      <c:pt idx="131">
                        <c:v>10.504497300113346</c:v>
                      </c:pt>
                      <c:pt idx="132">
                        <c:v>10.247634660547817</c:v>
                      </c:pt>
                      <c:pt idx="133">
                        <c:v>10.161621940939375</c:v>
                      </c:pt>
                      <c:pt idx="134">
                        <c:v>10.6246368788211</c:v>
                      </c:pt>
                      <c:pt idx="135">
                        <c:v>10.873708110239882</c:v>
                      </c:pt>
                      <c:pt idx="136">
                        <c:v>10.771708658808766</c:v>
                      </c:pt>
                      <c:pt idx="137">
                        <c:v>10.790206403165193</c:v>
                      </c:pt>
                      <c:pt idx="138">
                        <c:v>10.774058879727477</c:v>
                      </c:pt>
                      <c:pt idx="139">
                        <c:v>10.624475723315742</c:v>
                      </c:pt>
                      <c:pt idx="140">
                        <c:v>10.672196607544315</c:v>
                      </c:pt>
                      <c:pt idx="141">
                        <c:v>10.487412023443873</c:v>
                      </c:pt>
                      <c:pt idx="142">
                        <c:v>10.37836406778133</c:v>
                      </c:pt>
                      <c:pt idx="143">
                        <c:v>10.073381926133006</c:v>
                      </c:pt>
                      <c:pt idx="144">
                        <c:v>9.9082640850069605</c:v>
                      </c:pt>
                      <c:pt idx="145">
                        <c:v>9.8367761940954868</c:v>
                      </c:pt>
                      <c:pt idx="146">
                        <c:v>10.283378920771669</c:v>
                      </c:pt>
                      <c:pt idx="147">
                        <c:v>10.584565253211837</c:v>
                      </c:pt>
                      <c:pt idx="148">
                        <c:v>10.508891214868971</c:v>
                      </c:pt>
                      <c:pt idx="149">
                        <c:v>10.441847253634217</c:v>
                      </c:pt>
                      <c:pt idx="150">
                        <c:v>10.237706129992755</c:v>
                      </c:pt>
                      <c:pt idx="151">
                        <c:v>10.037500529588009</c:v>
                      </c:pt>
                      <c:pt idx="152">
                        <c:v>10.006343538407094</c:v>
                      </c:pt>
                      <c:pt idx="153">
                        <c:v>9.8588401183689189</c:v>
                      </c:pt>
                      <c:pt idx="154">
                        <c:v>9.6827579967312527</c:v>
                      </c:pt>
                      <c:pt idx="155">
                        <c:v>9.3047617777452096</c:v>
                      </c:pt>
                      <c:pt idx="156">
                        <c:v>9.1396968648094639</c:v>
                      </c:pt>
                      <c:pt idx="157">
                        <c:v>9.0001892228527218</c:v>
                      </c:pt>
                      <c:pt idx="158">
                        <c:v>9.4203980349362375</c:v>
                      </c:pt>
                      <c:pt idx="159">
                        <c:v>9.6721405346317102</c:v>
                      </c:pt>
                      <c:pt idx="160">
                        <c:v>9.684582682203752</c:v>
                      </c:pt>
                      <c:pt idx="161">
                        <c:v>9.5406667537956444</c:v>
                      </c:pt>
                      <c:pt idx="162">
                        <c:v>9.3921807812281024</c:v>
                      </c:pt>
                      <c:pt idx="163">
                        <c:v>9.35266734127541</c:v>
                      </c:pt>
                      <c:pt idx="164">
                        <c:v>9.3400845014152125</c:v>
                      </c:pt>
                      <c:pt idx="165">
                        <c:v>9.2522730978791206</c:v>
                      </c:pt>
                      <c:pt idx="166">
                        <c:v>9.0718886303856774</c:v>
                      </c:pt>
                      <c:pt idx="167">
                        <c:v>8.8295636718660937</c:v>
                      </c:pt>
                      <c:pt idx="168">
                        <c:v>8.6056537781818712</c:v>
                      </c:pt>
                      <c:pt idx="169">
                        <c:v>8.6291058437522672</c:v>
                      </c:pt>
                      <c:pt idx="170">
                        <c:v>9.0603147919065741</c:v>
                      </c:pt>
                      <c:pt idx="171">
                        <c:v>9.2195151015547836</c:v>
                      </c:pt>
                      <c:pt idx="172">
                        <c:v>9.1477341708185396</c:v>
                      </c:pt>
                      <c:pt idx="173">
                        <c:v>9.2190015734798685</c:v>
                      </c:pt>
                      <c:pt idx="174">
                        <c:v>9.1619473002775749</c:v>
                      </c:pt>
                      <c:pt idx="175">
                        <c:v>8.9787154275932934</c:v>
                      </c:pt>
                      <c:pt idx="176">
                        <c:v>8.9508526746213697</c:v>
                      </c:pt>
                      <c:pt idx="177">
                        <c:v>8.9794735101988419</c:v>
                      </c:pt>
                      <c:pt idx="178">
                        <c:v>8.9797323428998048</c:v>
                      </c:pt>
                      <c:pt idx="179">
                        <c:v>8.8207907972804218</c:v>
                      </c:pt>
                      <c:pt idx="180">
                        <c:v>8.5108267933816482</c:v>
                      </c:pt>
                      <c:pt idx="181">
                        <c:v>8.5264448526997985</c:v>
                      </c:pt>
                      <c:pt idx="182">
                        <c:v>9.2022219054777601</c:v>
                      </c:pt>
                      <c:pt idx="183">
                        <c:v>9.3622854498802486</c:v>
                      </c:pt>
                      <c:pt idx="184">
                        <c:v>9.5173067465483197</c:v>
                      </c:pt>
                      <c:pt idx="185">
                        <c:v>9.4170069651122059</c:v>
                      </c:pt>
                      <c:pt idx="186">
                        <c:v>9.3030950599170126</c:v>
                      </c:pt>
                      <c:pt idx="187">
                        <c:v>9.2191077221604321</c:v>
                      </c:pt>
                      <c:pt idx="188">
                        <c:v>9.3443478000187348</c:v>
                      </c:pt>
                      <c:pt idx="189">
                        <c:v>9.2731621677815994</c:v>
                      </c:pt>
                      <c:pt idx="190">
                        <c:v>9.1201066168979459</c:v>
                      </c:pt>
                      <c:pt idx="191">
                        <c:v>8.9549494432294665</c:v>
                      </c:pt>
                      <c:pt idx="192">
                        <c:v>8.6658441625548175</c:v>
                      </c:pt>
                      <c:pt idx="193">
                        <c:v>8.6812265438511158</c:v>
                      </c:pt>
                      <c:pt idx="194">
                        <c:v>9.2916345839098735</c:v>
                      </c:pt>
                      <c:pt idx="195">
                        <c:v>9.5341660659340981</c:v>
                      </c:pt>
                      <c:pt idx="196">
                        <c:v>9.5682549247189677</c:v>
                      </c:pt>
                      <c:pt idx="197">
                        <c:v>9.4361475588525536</c:v>
                      </c:pt>
                      <c:pt idx="198">
                        <c:v>9.4323181965690317</c:v>
                      </c:pt>
                      <c:pt idx="199">
                        <c:v>9.2889589967398702</c:v>
                      </c:pt>
                      <c:pt idx="200">
                        <c:v>9.3662494678183279</c:v>
                      </c:pt>
                      <c:pt idx="201">
                        <c:v>9.3130817623161164</c:v>
                      </c:pt>
                      <c:pt idx="202">
                        <c:v>9.2954044335313935</c:v>
                      </c:pt>
                      <c:pt idx="203">
                        <c:v>9.1474406904198293</c:v>
                      </c:pt>
                      <c:pt idx="204">
                        <c:v>8.9920653974012055</c:v>
                      </c:pt>
                      <c:pt idx="205">
                        <c:v>8.9191301043530888</c:v>
                      </c:pt>
                      <c:pt idx="206">
                        <c:v>9.4877737510855304</c:v>
                      </c:pt>
                      <c:pt idx="207">
                        <c:v>9.7508626510730458</c:v>
                      </c:pt>
                      <c:pt idx="208">
                        <c:v>9.6878835555337073</c:v>
                      </c:pt>
                      <c:pt idx="209">
                        <c:v>9.6428240115132837</c:v>
                      </c:pt>
                      <c:pt idx="210">
                        <c:v>9.6602538862621135</c:v>
                      </c:pt>
                      <c:pt idx="211">
                        <c:v>9.5446204566423187</c:v>
                      </c:pt>
                      <c:pt idx="212">
                        <c:v>9.5798296241189576</c:v>
                      </c:pt>
                      <c:pt idx="213">
                        <c:v>9.4951466125600739</c:v>
                      </c:pt>
                      <c:pt idx="214">
                        <c:v>9.4925543017237484</c:v>
                      </c:pt>
                      <c:pt idx="215">
                        <c:v>9.4062832715899578</c:v>
                      </c:pt>
                      <c:pt idx="216">
                        <c:v>9.2766957996039601</c:v>
                      </c:pt>
                      <c:pt idx="217">
                        <c:v>9.3655746626055745</c:v>
                      </c:pt>
                      <c:pt idx="218">
                        <c:v>10.051551256733241</c:v>
                      </c:pt>
                      <c:pt idx="219">
                        <c:v>10.394920607824375</c:v>
                      </c:pt>
                      <c:pt idx="220">
                        <c:v>10.479250004283081</c:v>
                      </c:pt>
                      <c:pt idx="221">
                        <c:v>10.450268564986164</c:v>
                      </c:pt>
                      <c:pt idx="222">
                        <c:v>10.467743502755852</c:v>
                      </c:pt>
                      <c:pt idx="223">
                        <c:v>10.26161349639562</c:v>
                      </c:pt>
                      <c:pt idx="224">
                        <c:v>10.352506101173457</c:v>
                      </c:pt>
                      <c:pt idx="225">
                        <c:v>10.441270502592266</c:v>
                      </c:pt>
                      <c:pt idx="226">
                        <c:v>10.397758629762333</c:v>
                      </c:pt>
                      <c:pt idx="227">
                        <c:v>10.286531870390608</c:v>
                      </c:pt>
                      <c:pt idx="228">
                        <c:v>10.079415298309353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96-4886-BE29-09CAE36EA7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Alpha 10%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'Suavización exponencial'!$C$1:$C$229</c15:sqref>
                        </c15:formulaRef>
                      </c:ext>
                    </c:extLst>
                    <c:numCache>
                      <c:formatCode>General</c:formatCode>
                      <c:ptCount val="229"/>
                      <c:pt idx="0">
                        <c:v>0</c:v>
                      </c:pt>
                      <c:pt idx="1">
                        <c:v>#N/A</c:v>
                      </c:pt>
                      <c:pt idx="2" formatCode="0.00">
                        <c:v>16.694679666775102</c:v>
                      </c:pt>
                      <c:pt idx="3">
                        <c:v>17.245788544695021</c:v>
                      </c:pt>
                      <c:pt idx="4">
                        <c:v>15.859129471479573</c:v>
                      </c:pt>
                      <c:pt idx="5">
                        <c:v>14.716790786994627</c:v>
                      </c:pt>
                      <c:pt idx="6">
                        <c:v>14.275347805019013</c:v>
                      </c:pt>
                      <c:pt idx="7">
                        <c:v>15.136374535921281</c:v>
                      </c:pt>
                      <c:pt idx="8">
                        <c:v>15.033354521202039</c:v>
                      </c:pt>
                      <c:pt idx="9">
                        <c:v>14.740208533425694</c:v>
                      </c:pt>
                      <c:pt idx="10">
                        <c:v>14.32647825552127</c:v>
                      </c:pt>
                      <c:pt idx="11">
                        <c:v>14.559582780461739</c:v>
                      </c:pt>
                      <c:pt idx="12">
                        <c:v>13.652426191088434</c:v>
                      </c:pt>
                      <c:pt idx="13">
                        <c:v>13.820628105613054</c:v>
                      </c:pt>
                      <c:pt idx="14">
                        <c:v>17.467504986319128</c:v>
                      </c:pt>
                      <c:pt idx="15">
                        <c:v>16.015535466388013</c:v>
                      </c:pt>
                      <c:pt idx="16">
                        <c:v>15.060077885428182</c:v>
                      </c:pt>
                      <c:pt idx="17">
                        <c:v>16.164915520831197</c:v>
                      </c:pt>
                      <c:pt idx="18">
                        <c:v>14.599306594491662</c:v>
                      </c:pt>
                      <c:pt idx="19">
                        <c:v>16.087210259647989</c:v>
                      </c:pt>
                      <c:pt idx="20">
                        <c:v>15.47618715641975</c:v>
                      </c:pt>
                      <c:pt idx="21">
                        <c:v>15.753375977437894</c:v>
                      </c:pt>
                      <c:pt idx="22">
                        <c:v>14.67524773604215</c:v>
                      </c:pt>
                      <c:pt idx="23">
                        <c:v>14.795412456478646</c:v>
                      </c:pt>
                      <c:pt idx="24">
                        <c:v>14.716395143161934</c:v>
                      </c:pt>
                      <c:pt idx="25">
                        <c:v>15.667318998417583</c:v>
                      </c:pt>
                      <c:pt idx="26">
                        <c:v>16.070302777825798</c:v>
                      </c:pt>
                      <c:pt idx="27">
                        <c:v>16.260784510582351</c:v>
                      </c:pt>
                      <c:pt idx="28">
                        <c:v>13.311248087675207</c:v>
                      </c:pt>
                      <c:pt idx="29">
                        <c:v>14.652162351538962</c:v>
                      </c:pt>
                      <c:pt idx="30">
                        <c:v>13.068938771815937</c:v>
                      </c:pt>
                      <c:pt idx="31">
                        <c:v>14.029006608586934</c:v>
                      </c:pt>
                      <c:pt idx="32">
                        <c:v>14.401928326431163</c:v>
                      </c:pt>
                      <c:pt idx="33">
                        <c:v>14.430416969708777</c:v>
                      </c:pt>
                      <c:pt idx="34">
                        <c:v>14.275950389918439</c:v>
                      </c:pt>
                      <c:pt idx="35">
                        <c:v>13.758374947454044</c:v>
                      </c:pt>
                      <c:pt idx="36">
                        <c:v>12.996351784292305</c:v>
                      </c:pt>
                      <c:pt idx="37">
                        <c:v>12.26664109397573</c:v>
                      </c:pt>
                      <c:pt idx="38">
                        <c:v>16.529429365660583</c:v>
                      </c:pt>
                      <c:pt idx="39">
                        <c:v>15.771780966593678</c:v>
                      </c:pt>
                      <c:pt idx="40">
                        <c:v>13.838632093553219</c:v>
                      </c:pt>
                      <c:pt idx="41">
                        <c:v>14.593250142427392</c:v>
                      </c:pt>
                      <c:pt idx="42">
                        <c:v>13.83642822761702</c:v>
                      </c:pt>
                      <c:pt idx="43">
                        <c:v>13.979763409706344</c:v>
                      </c:pt>
                      <c:pt idx="44">
                        <c:v>13.044016266776305</c:v>
                      </c:pt>
                      <c:pt idx="45">
                        <c:v>13.081001739299481</c:v>
                      </c:pt>
                      <c:pt idx="46">
                        <c:v>12.571300151064307</c:v>
                      </c:pt>
                      <c:pt idx="47">
                        <c:v>12.591896647238674</c:v>
                      </c:pt>
                      <c:pt idx="48">
                        <c:v>11.858466475296778</c:v>
                      </c:pt>
                      <c:pt idx="49">
                        <c:v>12.049515752995159</c:v>
                      </c:pt>
                      <c:pt idx="50">
                        <c:v>13.101433521335306</c:v>
                      </c:pt>
                      <c:pt idx="51">
                        <c:v>14.116436206663971</c:v>
                      </c:pt>
                      <c:pt idx="52">
                        <c:v>13.065171011852808</c:v>
                      </c:pt>
                      <c:pt idx="53">
                        <c:v>12.161552668564813</c:v>
                      </c:pt>
                      <c:pt idx="54">
                        <c:v>12.29101361469543</c:v>
                      </c:pt>
                      <c:pt idx="55">
                        <c:v>11.600065897132865</c:v>
                      </c:pt>
                      <c:pt idx="56">
                        <c:v>11.956484068671278</c:v>
                      </c:pt>
                      <c:pt idx="57">
                        <c:v>11.774590326890788</c:v>
                      </c:pt>
                      <c:pt idx="58">
                        <c:v>11.23203844492072</c:v>
                      </c:pt>
                      <c:pt idx="59">
                        <c:v>10.082714471608551</c:v>
                      </c:pt>
                      <c:pt idx="60">
                        <c:v>10.194927832802255</c:v>
                      </c:pt>
                      <c:pt idx="61">
                        <c:v>10.320439450879487</c:v>
                      </c:pt>
                      <c:pt idx="62">
                        <c:v>13.099658109402839</c:v>
                      </c:pt>
                      <c:pt idx="63">
                        <c:v>13.009607378002105</c:v>
                      </c:pt>
                      <c:pt idx="64">
                        <c:v>11.51064977393054</c:v>
                      </c:pt>
                      <c:pt idx="65">
                        <c:v>11.959965456257503</c:v>
                      </c:pt>
                      <c:pt idx="66">
                        <c:v>11.891312533365189</c:v>
                      </c:pt>
                      <c:pt idx="67">
                        <c:v>10.73551828515785</c:v>
                      </c:pt>
                      <c:pt idx="68">
                        <c:v>12.223773335415366</c:v>
                      </c:pt>
                      <c:pt idx="69">
                        <c:v>12.735374604416707</c:v>
                      </c:pt>
                      <c:pt idx="70">
                        <c:v>12.874687828358372</c:v>
                      </c:pt>
                      <c:pt idx="71">
                        <c:v>11.506722557278499</c:v>
                      </c:pt>
                      <c:pt idx="72">
                        <c:v>10.9949909516793</c:v>
                      </c:pt>
                      <c:pt idx="73">
                        <c:v>11.70397815013377</c:v>
                      </c:pt>
                      <c:pt idx="74">
                        <c:v>13.676164899930386</c:v>
                      </c:pt>
                      <c:pt idx="75">
                        <c:v>12.911172242641239</c:v>
                      </c:pt>
                      <c:pt idx="76">
                        <c:v>12.025813549945774</c:v>
                      </c:pt>
                      <c:pt idx="77">
                        <c:v>11.015975149121548</c:v>
                      </c:pt>
                      <c:pt idx="78">
                        <c:v>11.477576732809306</c:v>
                      </c:pt>
                      <c:pt idx="79">
                        <c:v>11.19610569255811</c:v>
                      </c:pt>
                      <c:pt idx="80">
                        <c:v>11.163172375928491</c:v>
                      </c:pt>
                      <c:pt idx="81">
                        <c:v>10.774566201395499</c:v>
                      </c:pt>
                      <c:pt idx="82">
                        <c:v>10.83010482575593</c:v>
                      </c:pt>
                      <c:pt idx="83">
                        <c:v>10.126079055985365</c:v>
                      </c:pt>
                      <c:pt idx="84">
                        <c:v>9.4867802707358546</c:v>
                      </c:pt>
                      <c:pt idx="85">
                        <c:v>9.8531588611350251</c:v>
                      </c:pt>
                      <c:pt idx="86">
                        <c:v>12.756444759616592</c:v>
                      </c:pt>
                      <c:pt idx="87">
                        <c:v>12.062592748086129</c:v>
                      </c:pt>
                      <c:pt idx="88">
                        <c:v>11.308312190716093</c:v>
                      </c:pt>
                      <c:pt idx="89">
                        <c:v>11.147161814592289</c:v>
                      </c:pt>
                      <c:pt idx="90">
                        <c:v>10.869111896143229</c:v>
                      </c:pt>
                      <c:pt idx="91">
                        <c:v>11.142151258828562</c:v>
                      </c:pt>
                      <c:pt idx="92">
                        <c:v>11.971663063917665</c:v>
                      </c:pt>
                      <c:pt idx="93">
                        <c:v>11.291518407043297</c:v>
                      </c:pt>
                      <c:pt idx="94">
                        <c:v>10.982732105176691</c:v>
                      </c:pt>
                      <c:pt idx="95">
                        <c:v>10.209177765049821</c:v>
                      </c:pt>
                      <c:pt idx="96">
                        <c:v>10.742218589295753</c:v>
                      </c:pt>
                      <c:pt idx="97">
                        <c:v>10.620349203492886</c:v>
                      </c:pt>
                      <c:pt idx="98">
                        <c:v>13.885756104825179</c:v>
                      </c:pt>
                      <c:pt idx="99">
                        <c:v>12.628317646140857</c:v>
                      </c:pt>
                      <c:pt idx="100">
                        <c:v>12.055507637731797</c:v>
                      </c:pt>
                      <c:pt idx="101">
                        <c:v>12.1322902089174</c:v>
                      </c:pt>
                      <c:pt idx="102">
                        <c:v>11.710746352647959</c:v>
                      </c:pt>
                      <c:pt idx="103">
                        <c:v>11.375488902257736</c:v>
                      </c:pt>
                      <c:pt idx="104">
                        <c:v>12.506403892474594</c:v>
                      </c:pt>
                      <c:pt idx="105">
                        <c:v>11.819751587124999</c:v>
                      </c:pt>
                      <c:pt idx="106">
                        <c:v>12.122341565481161</c:v>
                      </c:pt>
                      <c:pt idx="107">
                        <c:v>11.603190025576186</c:v>
                      </c:pt>
                      <c:pt idx="108">
                        <c:v>11.13086293138371</c:v>
                      </c:pt>
                      <c:pt idx="109">
                        <c:v>11.293424309714151</c:v>
                      </c:pt>
                      <c:pt idx="110">
                        <c:v>14.290112548635994</c:v>
                      </c:pt>
                      <c:pt idx="111">
                        <c:v>12.764151393510581</c:v>
                      </c:pt>
                      <c:pt idx="112">
                        <c:v>11.902757196723838</c:v>
                      </c:pt>
                      <c:pt idx="113">
                        <c:v>12.203691483988855</c:v>
                      </c:pt>
                      <c:pt idx="114">
                        <c:v>12.056759380386366</c:v>
                      </c:pt>
                      <c:pt idx="115">
                        <c:v>11.677732441211647</c:v>
                      </c:pt>
                      <c:pt idx="116">
                        <c:v>12.583753029644665</c:v>
                      </c:pt>
                      <c:pt idx="117">
                        <c:v>11.304057883185207</c:v>
                      </c:pt>
                      <c:pt idx="118">
                        <c:v>10.646808430816282</c:v>
                      </c:pt>
                      <c:pt idx="119">
                        <c:v>10.202164039633718</c:v>
                      </c:pt>
                      <c:pt idx="120">
                        <c:v>10.733372483525844</c:v>
                      </c:pt>
                      <c:pt idx="121">
                        <c:v>11.081369317709056</c:v>
                      </c:pt>
                      <c:pt idx="122">
                        <c:v>13.308679825395867</c:v>
                      </c:pt>
                      <c:pt idx="123">
                        <c:v>12.907139323858168</c:v>
                      </c:pt>
                      <c:pt idx="124">
                        <c:v>11.071993663726557</c:v>
                      </c:pt>
                      <c:pt idx="125">
                        <c:v>11.177765898037507</c:v>
                      </c:pt>
                      <c:pt idx="126">
                        <c:v>11.23763785003155</c:v>
                      </c:pt>
                      <c:pt idx="127">
                        <c:v>10.939097964004183</c:v>
                      </c:pt>
                      <c:pt idx="128">
                        <c:v>11.480192097337259</c:v>
                      </c:pt>
                      <c:pt idx="129">
                        <c:v>10.219479056265547</c:v>
                      </c:pt>
                      <c:pt idx="130">
                        <c:v>9.7837926236263737</c:v>
                      </c:pt>
                      <c:pt idx="131">
                        <c:v>9.0764414297314371</c:v>
                      </c:pt>
                      <c:pt idx="132">
                        <c:v>9.2058098350302746</c:v>
                      </c:pt>
                      <c:pt idx="133">
                        <c:v>9.7563949397580672</c:v>
                      </c:pt>
                      <c:pt idx="134">
                        <c:v>12.204666461289007</c:v>
                      </c:pt>
                      <c:pt idx="135">
                        <c:v>11.903460378452401</c:v>
                      </c:pt>
                      <c:pt idx="136">
                        <c:v>10.51768580562111</c:v>
                      </c:pt>
                      <c:pt idx="137">
                        <c:v>10.829546223093921</c:v>
                      </c:pt>
                      <c:pt idx="138">
                        <c:v>10.721476529688333</c:v>
                      </c:pt>
                      <c:pt idx="139">
                        <c:v>10.095676440870754</c:v>
                      </c:pt>
                      <c:pt idx="140">
                        <c:v>10.786339774099815</c:v>
                      </c:pt>
                      <c:pt idx="141">
                        <c:v>9.8520802957478804</c:v>
                      </c:pt>
                      <c:pt idx="142">
                        <c:v>9.9331630501928245</c:v>
                      </c:pt>
                      <c:pt idx="143">
                        <c:v>8.9614243286050126</c:v>
                      </c:pt>
                      <c:pt idx="144">
                        <c:v>9.2191558813129948</c:v>
                      </c:pt>
                      <c:pt idx="145">
                        <c:v>9.5176577555359323</c:v>
                      </c:pt>
                      <c:pt idx="146">
                        <c:v>11.814576620282354</c:v>
                      </c:pt>
                      <c:pt idx="147">
                        <c:v>11.791837186703484</c:v>
                      </c:pt>
                      <c:pt idx="148">
                        <c:v>10.364759274018098</c:v>
                      </c:pt>
                      <c:pt idx="149">
                        <c:v>10.19278019522749</c:v>
                      </c:pt>
                      <c:pt idx="150">
                        <c:v>9.4983054914069598</c:v>
                      </c:pt>
                      <c:pt idx="151">
                        <c:v>9.2628408643128139</c:v>
                      </c:pt>
                      <c:pt idx="152">
                        <c:v>9.8198281027463779</c:v>
                      </c:pt>
                      <c:pt idx="153">
                        <c:v>9.3239266046692357</c:v>
                      </c:pt>
                      <c:pt idx="154">
                        <c:v>9.0129792196294556</c:v>
                      </c:pt>
                      <c:pt idx="155">
                        <c:v>7.9147971335838818</c:v>
                      </c:pt>
                      <c:pt idx="156">
                        <c:v>8.4229732051182218</c:v>
                      </c:pt>
                      <c:pt idx="157">
                        <c:v>8.4402401100349973</c:v>
                      </c:pt>
                      <c:pt idx="158">
                        <c:v>10.83513396594677</c:v>
                      </c:pt>
                      <c:pt idx="159">
                        <c:v>10.694712876666916</c:v>
                      </c:pt>
                      <c:pt idx="160">
                        <c:v>9.8303874329094221</c:v>
                      </c:pt>
                      <c:pt idx="161">
                        <c:v>9.0515414794378319</c:v>
                      </c:pt>
                      <c:pt idx="162">
                        <c:v>8.8235673498059217</c:v>
                      </c:pt>
                      <c:pt idx="163">
                        <c:v>9.1575089582987683</c:v>
                      </c:pt>
                      <c:pt idx="164">
                        <c:v>9.2765287236068552</c:v>
                      </c:pt>
                      <c:pt idx="165">
                        <c:v>8.9385776077219603</c:v>
                      </c:pt>
                      <c:pt idx="166">
                        <c:v>8.4091734451429048</c:v>
                      </c:pt>
                      <c:pt idx="167">
                        <c:v>7.9151547985232753</c:v>
                      </c:pt>
                      <c:pt idx="168">
                        <c:v>7.7305282629528094</c:v>
                      </c:pt>
                      <c:pt idx="169">
                        <c:v>8.6236755217257457</c:v>
                      </c:pt>
                      <c:pt idx="170">
                        <c:v>10.569003078243995</c:v>
                      </c:pt>
                      <c:pt idx="171">
                        <c:v>9.9275850139572572</c:v>
                      </c:pt>
                      <c:pt idx="172">
                        <c:v>8.9673079044819293</c:v>
                      </c:pt>
                      <c:pt idx="173">
                        <c:v>9.4503948561608553</c:v>
                      </c:pt>
                      <c:pt idx="174">
                        <c:v>8.9853966723376466</c:v>
                      </c:pt>
                      <c:pt idx="175">
                        <c:v>8.3197488104043096</c:v>
                      </c:pt>
                      <c:pt idx="176">
                        <c:v>8.7874363775007343</c:v>
                      </c:pt>
                      <c:pt idx="177">
                        <c:v>9.063304805007931</c:v>
                      </c:pt>
                      <c:pt idx="178">
                        <c:v>8.9890213868340876</c:v>
                      </c:pt>
                      <c:pt idx="179">
                        <c:v>8.2654242920060099</c:v>
                      </c:pt>
                      <c:pt idx="180">
                        <c:v>7.370416129208496</c:v>
                      </c:pt>
                      <c:pt idx="181">
                        <c:v>8.4670669938960099</c:v>
                      </c:pt>
                      <c:pt idx="182">
                        <c:v>11.561503804320241</c:v>
                      </c:pt>
                      <c:pt idx="183">
                        <c:v>10.158436045173206</c:v>
                      </c:pt>
                      <c:pt idx="184">
                        <c:v>10.139496344415861</c:v>
                      </c:pt>
                      <c:pt idx="185">
                        <c:v>9.1281766898725607</c:v>
                      </c:pt>
                      <c:pt idx="186">
                        <c:v>8.8755203642098639</c:v>
                      </c:pt>
                      <c:pt idx="187">
                        <c:v>8.8823945704416847</c:v>
                      </c:pt>
                      <c:pt idx="188">
                        <c:v>9.7490167573509154</c:v>
                      </c:pt>
                      <c:pt idx="189">
                        <c:v>9.0644793506848451</c:v>
                      </c:pt>
                      <c:pt idx="190">
                        <c:v>8.5635439070954824</c:v>
                      </c:pt>
                      <c:pt idx="191">
                        <c:v>8.3212430644095434</c:v>
                      </c:pt>
                      <c:pt idx="192">
                        <c:v>7.5906050423115525</c:v>
                      </c:pt>
                      <c:pt idx="193">
                        <c:v>8.6275409663638349</c:v>
                      </c:pt>
                      <c:pt idx="194">
                        <c:v>11.422694166366794</c:v>
                      </c:pt>
                      <c:pt idx="195">
                        <c:v>10.59613221126458</c:v>
                      </c:pt>
                      <c:pt idx="196">
                        <c:v>9.7937625449990549</c:v>
                      </c:pt>
                      <c:pt idx="197">
                        <c:v>8.9963225403481069</c:v>
                      </c:pt>
                      <c:pt idx="198">
                        <c:v>9.3749329267262578</c:v>
                      </c:pt>
                      <c:pt idx="199">
                        <c:v>8.7814632703535249</c:v>
                      </c:pt>
                      <c:pt idx="200">
                        <c:v>9.5860165439542868</c:v>
                      </c:pt>
                      <c:pt idx="201">
                        <c:v>9.1489715006719727</c:v>
                      </c:pt>
                      <c:pt idx="202">
                        <c:v>9.2171227566204479</c:v>
                      </c:pt>
                      <c:pt idx="203">
                        <c:v>8.6217394218382584</c:v>
                      </c:pt>
                      <c:pt idx="204">
                        <c:v>8.3956817449778658</c:v>
                      </c:pt>
                      <c:pt idx="205">
                        <c:v>8.6042182134423442</c:v>
                      </c:pt>
                      <c:pt idx="206">
                        <c:v>11.446535325558004</c:v>
                      </c:pt>
                      <c:pt idx="207">
                        <c:v>10.867549958476591</c:v>
                      </c:pt>
                      <c:pt idx="208">
                        <c:v>9.5791254518863749</c:v>
                      </c:pt>
                      <c:pt idx="209">
                        <c:v>9.4742397970770682</c:v>
                      </c:pt>
                      <c:pt idx="210">
                        <c:v>9.7044000264393961</c:v>
                      </c:pt>
                      <c:pt idx="211">
                        <c:v>9.1443180669907669</c:v>
                      </c:pt>
                      <c:pt idx="212">
                        <c:v>9.663031471322034</c:v>
                      </c:pt>
                      <c:pt idx="213">
                        <c:v>9.2070762568242799</c:v>
                      </c:pt>
                      <c:pt idx="214">
                        <c:v>9.4546741782230246</c:v>
                      </c:pt>
                      <c:pt idx="215">
                        <c:v>9.1005466537716142</c:v>
                      </c:pt>
                      <c:pt idx="216">
                        <c:v>8.7925659858711338</c:v>
                      </c:pt>
                      <c:pt idx="217">
                        <c:v>9.628237701737941</c:v>
                      </c:pt>
                      <c:pt idx="218">
                        <c:v>12.478735640093305</c:v>
                      </c:pt>
                      <c:pt idx="219">
                        <c:v>11.839431774979341</c:v>
                      </c:pt>
                      <c:pt idx="220">
                        <c:v>10.918854008604045</c:v>
                      </c:pt>
                      <c:pt idx="221">
                        <c:v>10.392793927879055</c:v>
                      </c:pt>
                      <c:pt idx="222">
                        <c:v>10.523158321239046</c:v>
                      </c:pt>
                      <c:pt idx="223">
                        <c:v>9.5456999559831246</c:v>
                      </c:pt>
                      <c:pt idx="224">
                        <c:v>10.599038863854632</c:v>
                      </c:pt>
                      <c:pt idx="225">
                        <c:v>10.776599183826214</c:v>
                      </c:pt>
                      <c:pt idx="226">
                        <c:v>10.278999942980962</c:v>
                      </c:pt>
                      <c:pt idx="227">
                        <c:v>9.8853623439114351</c:v>
                      </c:pt>
                      <c:pt idx="228">
                        <c:v>9.314390343377049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96-4886-BE29-09CAE36EA77E}"/>
                  </c:ext>
                </c:extLst>
              </c15:ser>
            </c15:filteredLineSeries>
          </c:ext>
        </c:extLst>
      </c:lineChart>
      <c:catAx>
        <c:axId val="45820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202192"/>
        <c:crosses val="autoZero"/>
        <c:auto val="1"/>
        <c:lblAlgn val="ctr"/>
        <c:lblOffset val="100"/>
        <c:noMultiLvlLbl val="0"/>
      </c:catAx>
      <c:valAx>
        <c:axId val="4582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82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Serie Desestacionalizada del desempleo  2001-2019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5179376231366866E-2"/>
          <c:y val="4.1030219177184898E-2"/>
          <c:w val="0.96500091446414626"/>
          <c:h val="0.88683957830011384"/>
        </c:manualLayout>
      </c:layout>
      <c:lineChart>
        <c:grouping val="standard"/>
        <c:varyColors val="0"/>
        <c:ser>
          <c:idx val="0"/>
          <c:order val="0"/>
          <c:tx>
            <c:strRef>
              <c:f>'Promedios móviles simples'!$B$1</c:f>
              <c:strCache>
                <c:ptCount val="1"/>
                <c:pt idx="0">
                  <c:v>Tasa de empleo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'Promedios móviles simples'!$A$2:$A$228</c:f>
              <c:strCache>
                <c:ptCount val="227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</c:strCache>
            </c:strRef>
          </c:cat>
          <c:val>
            <c:numRef>
              <c:f>'Promedios móviles simples'!$B$2:$B$228</c:f>
            </c:numRef>
          </c:val>
          <c:smooth val="0"/>
          <c:extLst>
            <c:ext xmlns:c16="http://schemas.microsoft.com/office/drawing/2014/chart" uri="{C3380CC4-5D6E-409C-BE32-E72D297353CC}">
              <c16:uniqueId val="{00000000-60E2-4144-9947-CB466BE66CA5}"/>
            </c:ext>
          </c:extLst>
        </c:ser>
        <c:ser>
          <c:idx val="1"/>
          <c:order val="1"/>
          <c:tx>
            <c:strRef>
              <c:f>'Promedios móviles simples'!$C$1</c:f>
              <c:strCache>
                <c:ptCount val="1"/>
                <c:pt idx="0">
                  <c:v>Tasa de desempleo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'Promedios móviles simples'!$A$2:$A$228</c:f>
              <c:strCache>
                <c:ptCount val="227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</c:strCache>
            </c:strRef>
          </c:cat>
          <c:val>
            <c:numRef>
              <c:f>'Promedios móviles simples'!$C$2:$C$228</c:f>
              <c:numCache>
                <c:formatCode>0.00</c:formatCode>
                <c:ptCount val="227"/>
                <c:pt idx="0">
                  <c:v>16.694679666775102</c:v>
                </c:pt>
                <c:pt idx="1">
                  <c:v>17.307022864463899</c:v>
                </c:pt>
                <c:pt idx="2">
                  <c:v>15.7050562411223</c:v>
                </c:pt>
                <c:pt idx="3">
                  <c:v>14.589864266496299</c:v>
                </c:pt>
                <c:pt idx="4">
                  <c:v>14.226298584799499</c:v>
                </c:pt>
                <c:pt idx="5">
                  <c:v>15.2320441726882</c:v>
                </c:pt>
                <c:pt idx="6">
                  <c:v>15.021907852899901</c:v>
                </c:pt>
                <c:pt idx="7">
                  <c:v>14.7076367570061</c:v>
                </c:pt>
                <c:pt idx="8">
                  <c:v>14.280508224643</c:v>
                </c:pt>
                <c:pt idx="9">
                  <c:v>14.5854832832329</c:v>
                </c:pt>
                <c:pt idx="10">
                  <c:v>13.551631014491401</c:v>
                </c:pt>
                <c:pt idx="11">
                  <c:v>13.8393172072269</c:v>
                </c:pt>
                <c:pt idx="12">
                  <c:v>17.872713528619801</c:v>
                </c:pt>
                <c:pt idx="13">
                  <c:v>15.854205519729</c:v>
                </c:pt>
                <c:pt idx="14">
                  <c:v>14.953915931988201</c:v>
                </c:pt>
                <c:pt idx="15">
                  <c:v>16.287675258098201</c:v>
                </c:pt>
                <c:pt idx="16">
                  <c:v>14.425350047120601</c:v>
                </c:pt>
                <c:pt idx="17">
                  <c:v>16.252532889109801</c:v>
                </c:pt>
                <c:pt idx="18">
                  <c:v>15.4082957005055</c:v>
                </c:pt>
                <c:pt idx="19">
                  <c:v>15.784174735328801</c:v>
                </c:pt>
                <c:pt idx="20">
                  <c:v>14.5554557092204</c:v>
                </c:pt>
                <c:pt idx="21">
                  <c:v>14.808764092082701</c:v>
                </c:pt>
                <c:pt idx="22">
                  <c:v>14.7076154416823</c:v>
                </c:pt>
                <c:pt idx="23">
                  <c:v>15.772977204557099</c:v>
                </c:pt>
                <c:pt idx="24">
                  <c:v>16.115078753315601</c:v>
                </c:pt>
                <c:pt idx="25">
                  <c:v>16.281949147555299</c:v>
                </c:pt>
                <c:pt idx="26">
                  <c:v>12.9835218184633</c:v>
                </c:pt>
                <c:pt idx="27">
                  <c:v>14.8011528253016</c:v>
                </c:pt>
                <c:pt idx="28">
                  <c:v>12.8930250407356</c:v>
                </c:pt>
                <c:pt idx="29">
                  <c:v>14.1356808126726</c:v>
                </c:pt>
                <c:pt idx="30">
                  <c:v>14.4433640728583</c:v>
                </c:pt>
                <c:pt idx="31">
                  <c:v>14.4335823745174</c:v>
                </c:pt>
                <c:pt idx="32">
                  <c:v>14.258787436608401</c:v>
                </c:pt>
                <c:pt idx="33">
                  <c:v>13.700866564958</c:v>
                </c:pt>
                <c:pt idx="34">
                  <c:v>12.911682543941</c:v>
                </c:pt>
                <c:pt idx="35">
                  <c:v>12.185562128385</c:v>
                </c:pt>
                <c:pt idx="36">
                  <c:v>17.003072506958901</c:v>
                </c:pt>
                <c:pt idx="37">
                  <c:v>15.687597811141799</c:v>
                </c:pt>
                <c:pt idx="38">
                  <c:v>13.6238377743265</c:v>
                </c:pt>
                <c:pt idx="39">
                  <c:v>14.6770965923023</c:v>
                </c:pt>
                <c:pt idx="40">
                  <c:v>13.7523369037492</c:v>
                </c:pt>
                <c:pt idx="41">
                  <c:v>13.9956895410496</c:v>
                </c:pt>
                <c:pt idx="42">
                  <c:v>12.940044362006301</c:v>
                </c:pt>
                <c:pt idx="43">
                  <c:v>13.085111236246499</c:v>
                </c:pt>
                <c:pt idx="44">
                  <c:v>12.5146666412604</c:v>
                </c:pt>
                <c:pt idx="45">
                  <c:v>12.594185146813601</c:v>
                </c:pt>
                <c:pt idx="46">
                  <c:v>11.7769742339699</c:v>
                </c:pt>
                <c:pt idx="47">
                  <c:v>12.070743450517201</c:v>
                </c:pt>
                <c:pt idx="48">
                  <c:v>13.2183132733731</c:v>
                </c:pt>
                <c:pt idx="49">
                  <c:v>14.229214282811601</c:v>
                </c:pt>
                <c:pt idx="50">
                  <c:v>12.948363767984899</c:v>
                </c:pt>
                <c:pt idx="51">
                  <c:v>12.0611506304217</c:v>
                </c:pt>
                <c:pt idx="52">
                  <c:v>12.305398164265499</c:v>
                </c:pt>
                <c:pt idx="53">
                  <c:v>11.5232939285148</c:v>
                </c:pt>
                <c:pt idx="54">
                  <c:v>11.996086087731101</c:v>
                </c:pt>
                <c:pt idx="55">
                  <c:v>11.7543799111374</c:v>
                </c:pt>
                <c:pt idx="56">
                  <c:v>11.1717549024796</c:v>
                </c:pt>
                <c:pt idx="57">
                  <c:v>9.9550118079071996</c:v>
                </c:pt>
                <c:pt idx="58">
                  <c:v>10.207395984046</c:v>
                </c:pt>
                <c:pt idx="59">
                  <c:v>10.3343851862214</c:v>
                </c:pt>
                <c:pt idx="60">
                  <c:v>13.408460182572099</c:v>
                </c:pt>
                <c:pt idx="61">
                  <c:v>12.9996017411798</c:v>
                </c:pt>
                <c:pt idx="62">
                  <c:v>11.3440989290337</c:v>
                </c:pt>
                <c:pt idx="63">
                  <c:v>12.0098894209605</c:v>
                </c:pt>
                <c:pt idx="64">
                  <c:v>11.883684430821599</c:v>
                </c:pt>
                <c:pt idx="65">
                  <c:v>10.6070967020237</c:v>
                </c:pt>
                <c:pt idx="66">
                  <c:v>12.3891350076662</c:v>
                </c:pt>
                <c:pt idx="67">
                  <c:v>12.792219189861299</c:v>
                </c:pt>
                <c:pt idx="68">
                  <c:v>12.890167075462999</c:v>
                </c:pt>
                <c:pt idx="69">
                  <c:v>11.3547264160474</c:v>
                </c:pt>
                <c:pt idx="70">
                  <c:v>10.938131884390501</c:v>
                </c:pt>
                <c:pt idx="71">
                  <c:v>11.7827545055176</c:v>
                </c:pt>
                <c:pt idx="72">
                  <c:v>13.8952967610189</c:v>
                </c:pt>
                <c:pt idx="73">
                  <c:v>12.826173058498</c:v>
                </c:pt>
                <c:pt idx="74">
                  <c:v>11.9274403618685</c:v>
                </c:pt>
                <c:pt idx="75">
                  <c:v>10.9037708823633</c:v>
                </c:pt>
                <c:pt idx="76">
                  <c:v>11.528865797663499</c:v>
                </c:pt>
                <c:pt idx="77">
                  <c:v>11.1648311325302</c:v>
                </c:pt>
                <c:pt idx="78">
                  <c:v>11.159513118525201</c:v>
                </c:pt>
                <c:pt idx="79">
                  <c:v>10.731387737558499</c:v>
                </c:pt>
                <c:pt idx="80">
                  <c:v>10.8362757840182</c:v>
                </c:pt>
                <c:pt idx="81">
                  <c:v>10.0478539704553</c:v>
                </c:pt>
                <c:pt idx="82">
                  <c:v>9.4157470723747991</c:v>
                </c:pt>
                <c:pt idx="83">
                  <c:v>9.8938675934016</c:v>
                </c:pt>
                <c:pt idx="84">
                  <c:v>13.0790320816701</c:v>
                </c:pt>
                <c:pt idx="85">
                  <c:v>11.985498080138299</c:v>
                </c:pt>
                <c:pt idx="86">
                  <c:v>11.224503239897199</c:v>
                </c:pt>
                <c:pt idx="87">
                  <c:v>11.129256217245199</c:v>
                </c:pt>
                <c:pt idx="88">
                  <c:v>10.838217460759999</c:v>
                </c:pt>
                <c:pt idx="89">
                  <c:v>11.172488965793599</c:v>
                </c:pt>
                <c:pt idx="90">
                  <c:v>12.063831042260899</c:v>
                </c:pt>
                <c:pt idx="91">
                  <c:v>11.215946778501699</c:v>
                </c:pt>
                <c:pt idx="92">
                  <c:v>10.948422516080401</c:v>
                </c:pt>
                <c:pt idx="93">
                  <c:v>10.123227282813501</c:v>
                </c:pt>
                <c:pt idx="94">
                  <c:v>10.8014453475453</c:v>
                </c:pt>
                <c:pt idx="95">
                  <c:v>10.606808160625899</c:v>
                </c:pt>
                <c:pt idx="96">
                  <c:v>14.2485790938621</c:v>
                </c:pt>
                <c:pt idx="97">
                  <c:v>12.488602261842599</c:v>
                </c:pt>
                <c:pt idx="98">
                  <c:v>11.9918620812419</c:v>
                </c:pt>
                <c:pt idx="99">
                  <c:v>12.1408216057158</c:v>
                </c:pt>
                <c:pt idx="100">
                  <c:v>11.6639081463958</c:v>
                </c:pt>
                <c:pt idx="101">
                  <c:v>11.3382380744366</c:v>
                </c:pt>
                <c:pt idx="102">
                  <c:v>12.632061113609801</c:v>
                </c:pt>
                <c:pt idx="103">
                  <c:v>11.7434568865306</c:v>
                </c:pt>
                <c:pt idx="104">
                  <c:v>12.1559626741874</c:v>
                </c:pt>
                <c:pt idx="105">
                  <c:v>11.5455065211423</c:v>
                </c:pt>
                <c:pt idx="106">
                  <c:v>11.0783821431401</c:v>
                </c:pt>
                <c:pt idx="107">
                  <c:v>11.3114866850842</c:v>
                </c:pt>
                <c:pt idx="108">
                  <c:v>14.623077908516199</c:v>
                </c:pt>
                <c:pt idx="109">
                  <c:v>12.5946001540522</c:v>
                </c:pt>
                <c:pt idx="110">
                  <c:v>11.8070467304142</c:v>
                </c:pt>
                <c:pt idx="111">
                  <c:v>12.237128627018301</c:v>
                </c:pt>
                <c:pt idx="112">
                  <c:v>12.0404335910972</c:v>
                </c:pt>
                <c:pt idx="113">
                  <c:v>11.635618336858901</c:v>
                </c:pt>
                <c:pt idx="114">
                  <c:v>12.684421983915</c:v>
                </c:pt>
                <c:pt idx="115">
                  <c:v>11.161869533578599</c:v>
                </c:pt>
                <c:pt idx="116">
                  <c:v>10.5737807138864</c:v>
                </c:pt>
                <c:pt idx="117">
                  <c:v>10.152759107280099</c:v>
                </c:pt>
                <c:pt idx="118">
                  <c:v>10.792395643958301</c:v>
                </c:pt>
                <c:pt idx="119">
                  <c:v>11.120035632618301</c:v>
                </c:pt>
                <c:pt idx="120">
                  <c:v>13.556158770694401</c:v>
                </c:pt>
                <c:pt idx="121">
                  <c:v>12.8625237125762</c:v>
                </c:pt>
                <c:pt idx="122">
                  <c:v>10.8680885903786</c:v>
                </c:pt>
                <c:pt idx="123">
                  <c:v>11.189518368516501</c:v>
                </c:pt>
                <c:pt idx="124">
                  <c:v>11.244290289142</c:v>
                </c:pt>
                <c:pt idx="125">
                  <c:v>10.905926865556699</c:v>
                </c:pt>
                <c:pt idx="126">
                  <c:v>11.540313667707601</c:v>
                </c:pt>
                <c:pt idx="127">
                  <c:v>10.079399829479801</c:v>
                </c:pt>
                <c:pt idx="128">
                  <c:v>9.7353830199997997</c:v>
                </c:pt>
                <c:pt idx="129">
                  <c:v>8.9978468526319997</c:v>
                </c:pt>
                <c:pt idx="130">
                  <c:v>9.2201841022856996</c:v>
                </c:pt>
                <c:pt idx="131">
                  <c:v>9.8175710625055999</c:v>
                </c:pt>
                <c:pt idx="132">
                  <c:v>12.476696630348</c:v>
                </c:pt>
                <c:pt idx="133">
                  <c:v>11.869993035915</c:v>
                </c:pt>
                <c:pt idx="134">
                  <c:v>10.363710853084299</c:v>
                </c:pt>
                <c:pt idx="135">
                  <c:v>10.8641973805909</c:v>
                </c:pt>
                <c:pt idx="136">
                  <c:v>10.7094687859766</c:v>
                </c:pt>
                <c:pt idx="137">
                  <c:v>10.0261430976688</c:v>
                </c:pt>
                <c:pt idx="138">
                  <c:v>10.8630801444586</c:v>
                </c:pt>
                <c:pt idx="139">
                  <c:v>9.7482736870421096</c:v>
                </c:pt>
                <c:pt idx="140">
                  <c:v>9.9421722451311503</c:v>
                </c:pt>
                <c:pt idx="141">
                  <c:v>8.8534533595396994</c:v>
                </c:pt>
                <c:pt idx="142">
                  <c:v>9.2477927205027708</c:v>
                </c:pt>
                <c:pt idx="143">
                  <c:v>9.5508246304495898</c:v>
                </c:pt>
                <c:pt idx="144">
                  <c:v>12.0697898274764</c:v>
                </c:pt>
                <c:pt idx="145">
                  <c:v>11.789310582972499</c:v>
                </c:pt>
                <c:pt idx="146">
                  <c:v>10.2061950614975</c:v>
                </c:pt>
                <c:pt idx="147">
                  <c:v>10.173671408695199</c:v>
                </c:pt>
                <c:pt idx="148">
                  <c:v>9.4211416354269009</c:v>
                </c:pt>
                <c:pt idx="149">
                  <c:v>9.2366781279690198</c:v>
                </c:pt>
                <c:pt idx="150">
                  <c:v>9.8817155736834401</c:v>
                </c:pt>
                <c:pt idx="151">
                  <c:v>9.2688264382162195</c:v>
                </c:pt>
                <c:pt idx="152">
                  <c:v>8.9784295101805895</c:v>
                </c:pt>
                <c:pt idx="153">
                  <c:v>7.79277690180104</c:v>
                </c:pt>
                <c:pt idx="154">
                  <c:v>8.4794372130664808</c:v>
                </c:pt>
                <c:pt idx="155">
                  <c:v>8.4421586550257501</c:v>
                </c:pt>
                <c:pt idx="156">
                  <c:v>11.1012332832703</c:v>
                </c:pt>
                <c:pt idx="157">
                  <c:v>10.679110533413599</c:v>
                </c:pt>
                <c:pt idx="158">
                  <c:v>9.7343512724919208</c:v>
                </c:pt>
                <c:pt idx="159">
                  <c:v>8.9650030401632108</c:v>
                </c:pt>
                <c:pt idx="160">
                  <c:v>8.7982368909579307</c:v>
                </c:pt>
                <c:pt idx="161">
                  <c:v>9.1946135814646404</c:v>
                </c:pt>
                <c:pt idx="162">
                  <c:v>9.2897531419744208</c:v>
                </c:pt>
                <c:pt idx="163">
                  <c:v>8.9010274837347492</c:v>
                </c:pt>
                <c:pt idx="164">
                  <c:v>8.3503507604118994</c:v>
                </c:pt>
                <c:pt idx="165">
                  <c:v>7.8602638377877598</c:v>
                </c:pt>
                <c:pt idx="166">
                  <c:v>7.7100142034449801</c:v>
                </c:pt>
                <c:pt idx="167">
                  <c:v>8.7229141060338495</c:v>
                </c:pt>
                <c:pt idx="168">
                  <c:v>10.7851505845238</c:v>
                </c:pt>
                <c:pt idx="169">
                  <c:v>9.8563163401476199</c:v>
                </c:pt>
                <c:pt idx="170">
                  <c:v>8.8606104478735599</c:v>
                </c:pt>
                <c:pt idx="171">
                  <c:v>9.5040711841251806</c:v>
                </c:pt>
                <c:pt idx="172">
                  <c:v>8.9337302074684004</c:v>
                </c:pt>
                <c:pt idx="173">
                  <c:v>8.2457879368561606</c:v>
                </c:pt>
                <c:pt idx="174">
                  <c:v>8.8394016627336693</c:v>
                </c:pt>
                <c:pt idx="175">
                  <c:v>9.0939568525087306</c:v>
                </c:pt>
                <c:pt idx="176">
                  <c:v>8.9807676737036601</c:v>
                </c:pt>
                <c:pt idx="177">
                  <c:v>8.1850246148028898</c:v>
                </c:pt>
                <c:pt idx="178">
                  <c:v>7.27097077778655</c:v>
                </c:pt>
                <c:pt idx="179">
                  <c:v>8.5889170899723997</c:v>
                </c:pt>
                <c:pt idx="180">
                  <c:v>11.905330116589599</c:v>
                </c:pt>
                <c:pt idx="181">
                  <c:v>10.002539627490201</c:v>
                </c:pt>
                <c:pt idx="182">
                  <c:v>10.1373919332206</c:v>
                </c:pt>
                <c:pt idx="183">
                  <c:v>9.0158078393677492</c:v>
                </c:pt>
                <c:pt idx="184">
                  <c:v>8.8474474391362303</c:v>
                </c:pt>
                <c:pt idx="185">
                  <c:v>8.88315837113411</c:v>
                </c:pt>
                <c:pt idx="186">
                  <c:v>9.8453081114519403</c:v>
                </c:pt>
                <c:pt idx="187">
                  <c:v>8.9884196388330597</c:v>
                </c:pt>
                <c:pt idx="188">
                  <c:v>8.50788441336333</c:v>
                </c:pt>
                <c:pt idx="189">
                  <c:v>8.2943207485555508</c:v>
                </c:pt>
                <c:pt idx="190">
                  <c:v>7.5094230398562196</c:v>
                </c:pt>
                <c:pt idx="191">
                  <c:v>8.7427560690363109</c:v>
                </c:pt>
                <c:pt idx="192">
                  <c:v>11.733266744144901</c:v>
                </c:pt>
                <c:pt idx="193">
                  <c:v>10.504291994031</c:v>
                </c:pt>
                <c:pt idx="194">
                  <c:v>9.7046103598584406</c:v>
                </c:pt>
                <c:pt idx="195">
                  <c:v>8.9077180953868904</c:v>
                </c:pt>
                <c:pt idx="196">
                  <c:v>9.4170007474349404</c:v>
                </c:pt>
                <c:pt idx="197">
                  <c:v>8.7155221974232209</c:v>
                </c:pt>
                <c:pt idx="198">
                  <c:v>9.6754113521321496</c:v>
                </c:pt>
                <c:pt idx="199">
                  <c:v>9.1004109403072704</c:v>
                </c:pt>
                <c:pt idx="200">
                  <c:v>9.2246951183924999</c:v>
                </c:pt>
                <c:pt idx="201">
                  <c:v>8.5555857179735693</c:v>
                </c:pt>
                <c:pt idx="202">
                  <c:v>8.3705642253267101</c:v>
                </c:pt>
                <c:pt idx="203">
                  <c:v>8.6273889321606205</c:v>
                </c:pt>
                <c:pt idx="204">
                  <c:v>11.7623483380153</c:v>
                </c:pt>
                <c:pt idx="205">
                  <c:v>10.8032182510231</c:v>
                </c:pt>
                <c:pt idx="206">
                  <c:v>9.4359671733763495</c:v>
                </c:pt>
                <c:pt idx="207">
                  <c:v>9.4625858354315895</c:v>
                </c:pt>
                <c:pt idx="208">
                  <c:v>9.7299733852574306</c:v>
                </c:pt>
                <c:pt idx="209">
                  <c:v>9.0820867381631398</c:v>
                </c:pt>
                <c:pt idx="210">
                  <c:v>9.7206662940255093</c:v>
                </c:pt>
                <c:pt idx="211">
                  <c:v>9.1564145663245302</c:v>
                </c:pt>
                <c:pt idx="212">
                  <c:v>9.4821850583784393</c:v>
                </c:pt>
                <c:pt idx="213">
                  <c:v>9.0611991510547902</c:v>
                </c:pt>
                <c:pt idx="214">
                  <c:v>8.7583459116599691</c:v>
                </c:pt>
                <c:pt idx="215">
                  <c:v>9.7210901146120303</c:v>
                </c:pt>
                <c:pt idx="216">
                  <c:v>12.795457633243901</c:v>
                </c:pt>
                <c:pt idx="217">
                  <c:v>11.7683980121889</c:v>
                </c:pt>
                <c:pt idx="218">
                  <c:v>10.8165675901179</c:v>
                </c:pt>
                <c:pt idx="219">
                  <c:v>10.3343428077985</c:v>
                </c:pt>
                <c:pt idx="220">
                  <c:v>10.537643253834601</c:v>
                </c:pt>
                <c:pt idx="221">
                  <c:v>9.4370934709546894</c:v>
                </c:pt>
                <c:pt idx="222">
                  <c:v>10.716076520284799</c:v>
                </c:pt>
                <c:pt idx="223">
                  <c:v>10.796328108267501</c:v>
                </c:pt>
                <c:pt idx="224">
                  <c:v>10.223711138442599</c:v>
                </c:pt>
                <c:pt idx="225">
                  <c:v>9.8416248329037099</c:v>
                </c:pt>
                <c:pt idx="226">
                  <c:v>9.2509490099843408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2-4144-9947-CB466BE66CA5}"/>
            </c:ext>
          </c:extLst>
        </c:ser>
        <c:ser>
          <c:idx val="2"/>
          <c:order val="2"/>
          <c:tx>
            <c:strRef>
              <c:f>'Promedios móviles simples'!$G$1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'Promedios móviles simples'!$A$2:$A$228</c:f>
              <c:strCache>
                <c:ptCount val="227"/>
                <c:pt idx="0">
                  <c:v>2001-01</c:v>
                </c:pt>
                <c:pt idx="1">
                  <c:v>2001-02</c:v>
                </c:pt>
                <c:pt idx="2">
                  <c:v>2001-03</c:v>
                </c:pt>
                <c:pt idx="3">
                  <c:v>2001-04</c:v>
                </c:pt>
                <c:pt idx="4">
                  <c:v>2001-05</c:v>
                </c:pt>
                <c:pt idx="5">
                  <c:v>2001-06</c:v>
                </c:pt>
                <c:pt idx="6">
                  <c:v>2001-07</c:v>
                </c:pt>
                <c:pt idx="7">
                  <c:v>2001-08</c:v>
                </c:pt>
                <c:pt idx="8">
                  <c:v>2001-09</c:v>
                </c:pt>
                <c:pt idx="9">
                  <c:v>2001-10</c:v>
                </c:pt>
                <c:pt idx="10">
                  <c:v>2001-11</c:v>
                </c:pt>
                <c:pt idx="11">
                  <c:v>2001-12</c:v>
                </c:pt>
                <c:pt idx="12">
                  <c:v>2002-01</c:v>
                </c:pt>
                <c:pt idx="13">
                  <c:v>2002-02</c:v>
                </c:pt>
                <c:pt idx="14">
                  <c:v>2002-03</c:v>
                </c:pt>
                <c:pt idx="15">
                  <c:v>2002-04</c:v>
                </c:pt>
                <c:pt idx="16">
                  <c:v>2002-05</c:v>
                </c:pt>
                <c:pt idx="17">
                  <c:v>2002-06</c:v>
                </c:pt>
                <c:pt idx="18">
                  <c:v>2002-07</c:v>
                </c:pt>
                <c:pt idx="19">
                  <c:v>2002-08</c:v>
                </c:pt>
                <c:pt idx="20">
                  <c:v>2002-09</c:v>
                </c:pt>
                <c:pt idx="21">
                  <c:v>2002-10</c:v>
                </c:pt>
                <c:pt idx="22">
                  <c:v>2002-11</c:v>
                </c:pt>
                <c:pt idx="23">
                  <c:v>2002-12</c:v>
                </c:pt>
                <c:pt idx="24">
                  <c:v>2003-01</c:v>
                </c:pt>
                <c:pt idx="25">
                  <c:v>2003-02</c:v>
                </c:pt>
                <c:pt idx="26">
                  <c:v>2003-03</c:v>
                </c:pt>
                <c:pt idx="27">
                  <c:v>2003-04</c:v>
                </c:pt>
                <c:pt idx="28">
                  <c:v>2003-05</c:v>
                </c:pt>
                <c:pt idx="29">
                  <c:v>2003-06</c:v>
                </c:pt>
                <c:pt idx="30">
                  <c:v>2003-07</c:v>
                </c:pt>
                <c:pt idx="31">
                  <c:v>2003-08</c:v>
                </c:pt>
                <c:pt idx="32">
                  <c:v>2003-09</c:v>
                </c:pt>
                <c:pt idx="33">
                  <c:v>2003-10</c:v>
                </c:pt>
                <c:pt idx="34">
                  <c:v>2003-11</c:v>
                </c:pt>
                <c:pt idx="35">
                  <c:v>2003-12</c:v>
                </c:pt>
                <c:pt idx="36">
                  <c:v>2004-01</c:v>
                </c:pt>
                <c:pt idx="37">
                  <c:v>2004-02</c:v>
                </c:pt>
                <c:pt idx="38">
                  <c:v>2004-03</c:v>
                </c:pt>
                <c:pt idx="39">
                  <c:v>2004-04</c:v>
                </c:pt>
                <c:pt idx="40">
                  <c:v>2004-05</c:v>
                </c:pt>
                <c:pt idx="41">
                  <c:v>2004-06</c:v>
                </c:pt>
                <c:pt idx="42">
                  <c:v>2004-07</c:v>
                </c:pt>
                <c:pt idx="43">
                  <c:v>2004-08</c:v>
                </c:pt>
                <c:pt idx="44">
                  <c:v>2004-09</c:v>
                </c:pt>
                <c:pt idx="45">
                  <c:v>2004-10</c:v>
                </c:pt>
                <c:pt idx="46">
                  <c:v>2004-11</c:v>
                </c:pt>
                <c:pt idx="47">
                  <c:v>2004-12</c:v>
                </c:pt>
                <c:pt idx="48">
                  <c:v>2005-01</c:v>
                </c:pt>
                <c:pt idx="49">
                  <c:v>2005-02</c:v>
                </c:pt>
                <c:pt idx="50">
                  <c:v>2005-03</c:v>
                </c:pt>
                <c:pt idx="51">
                  <c:v>2005-04</c:v>
                </c:pt>
                <c:pt idx="52">
                  <c:v>2005-05</c:v>
                </c:pt>
                <c:pt idx="53">
                  <c:v>2005-06</c:v>
                </c:pt>
                <c:pt idx="54">
                  <c:v>2005-07</c:v>
                </c:pt>
                <c:pt idx="55">
                  <c:v>2005-08</c:v>
                </c:pt>
                <c:pt idx="56">
                  <c:v>2005-09</c:v>
                </c:pt>
                <c:pt idx="57">
                  <c:v>2005-10</c:v>
                </c:pt>
                <c:pt idx="58">
                  <c:v>2005-11</c:v>
                </c:pt>
                <c:pt idx="59">
                  <c:v>2005-12</c:v>
                </c:pt>
                <c:pt idx="60">
                  <c:v>2006-01</c:v>
                </c:pt>
                <c:pt idx="61">
                  <c:v>2006-02</c:v>
                </c:pt>
                <c:pt idx="62">
                  <c:v>2006-03</c:v>
                </c:pt>
                <c:pt idx="63">
                  <c:v>2006-04</c:v>
                </c:pt>
                <c:pt idx="64">
                  <c:v>2006-05</c:v>
                </c:pt>
                <c:pt idx="65">
                  <c:v>2006-06</c:v>
                </c:pt>
                <c:pt idx="66">
                  <c:v>2006-07</c:v>
                </c:pt>
                <c:pt idx="67">
                  <c:v>2006-08</c:v>
                </c:pt>
                <c:pt idx="68">
                  <c:v>2006-09</c:v>
                </c:pt>
                <c:pt idx="69">
                  <c:v>2006-10</c:v>
                </c:pt>
                <c:pt idx="70">
                  <c:v>2006-11</c:v>
                </c:pt>
                <c:pt idx="71">
                  <c:v>2006-12</c:v>
                </c:pt>
                <c:pt idx="72">
                  <c:v>2007-01</c:v>
                </c:pt>
                <c:pt idx="73">
                  <c:v>2007-02</c:v>
                </c:pt>
                <c:pt idx="74">
                  <c:v>2007-03</c:v>
                </c:pt>
                <c:pt idx="75">
                  <c:v>2007-04</c:v>
                </c:pt>
                <c:pt idx="76">
                  <c:v>2007-05</c:v>
                </c:pt>
                <c:pt idx="77">
                  <c:v>2007-06</c:v>
                </c:pt>
                <c:pt idx="78">
                  <c:v>2007-07</c:v>
                </c:pt>
                <c:pt idx="79">
                  <c:v>2007-08</c:v>
                </c:pt>
                <c:pt idx="80">
                  <c:v>2007-09</c:v>
                </c:pt>
                <c:pt idx="81">
                  <c:v>2007-10</c:v>
                </c:pt>
                <c:pt idx="82">
                  <c:v>2007-11</c:v>
                </c:pt>
                <c:pt idx="83">
                  <c:v>2007-12</c:v>
                </c:pt>
                <c:pt idx="84">
                  <c:v>2008-01</c:v>
                </c:pt>
                <c:pt idx="85">
                  <c:v>2008-02</c:v>
                </c:pt>
                <c:pt idx="86">
                  <c:v>2008-03</c:v>
                </c:pt>
                <c:pt idx="87">
                  <c:v>2008-04</c:v>
                </c:pt>
                <c:pt idx="88">
                  <c:v>2008-05</c:v>
                </c:pt>
                <c:pt idx="89">
                  <c:v>2008-06</c:v>
                </c:pt>
                <c:pt idx="90">
                  <c:v>2008-07</c:v>
                </c:pt>
                <c:pt idx="91">
                  <c:v>2008-08</c:v>
                </c:pt>
                <c:pt idx="92">
                  <c:v>2008-09</c:v>
                </c:pt>
                <c:pt idx="93">
                  <c:v>2008-10</c:v>
                </c:pt>
                <c:pt idx="94">
                  <c:v>2008-11</c:v>
                </c:pt>
                <c:pt idx="95">
                  <c:v>2008-12</c:v>
                </c:pt>
                <c:pt idx="96">
                  <c:v>2009-01</c:v>
                </c:pt>
                <c:pt idx="97">
                  <c:v>2009-02</c:v>
                </c:pt>
                <c:pt idx="98">
                  <c:v>2009-03</c:v>
                </c:pt>
                <c:pt idx="99">
                  <c:v>2009-04</c:v>
                </c:pt>
                <c:pt idx="100">
                  <c:v>2009-05</c:v>
                </c:pt>
                <c:pt idx="101">
                  <c:v>2009-06</c:v>
                </c:pt>
                <c:pt idx="102">
                  <c:v>2009-07</c:v>
                </c:pt>
                <c:pt idx="103">
                  <c:v>2009-08</c:v>
                </c:pt>
                <c:pt idx="104">
                  <c:v>2009-09</c:v>
                </c:pt>
                <c:pt idx="105">
                  <c:v>2009-10</c:v>
                </c:pt>
                <c:pt idx="106">
                  <c:v>2009-11</c:v>
                </c:pt>
                <c:pt idx="107">
                  <c:v>2009-12</c:v>
                </c:pt>
                <c:pt idx="108">
                  <c:v>2010-01</c:v>
                </c:pt>
                <c:pt idx="109">
                  <c:v>2010-02</c:v>
                </c:pt>
                <c:pt idx="110">
                  <c:v>2010-03</c:v>
                </c:pt>
                <c:pt idx="111">
                  <c:v>2010-04</c:v>
                </c:pt>
                <c:pt idx="112">
                  <c:v>2010-05</c:v>
                </c:pt>
                <c:pt idx="113">
                  <c:v>2010-06</c:v>
                </c:pt>
                <c:pt idx="114">
                  <c:v>2010-07</c:v>
                </c:pt>
                <c:pt idx="115">
                  <c:v>2010-08</c:v>
                </c:pt>
                <c:pt idx="116">
                  <c:v>2010-09</c:v>
                </c:pt>
                <c:pt idx="117">
                  <c:v>2010-10</c:v>
                </c:pt>
                <c:pt idx="118">
                  <c:v>2010-11</c:v>
                </c:pt>
                <c:pt idx="119">
                  <c:v>2010-12</c:v>
                </c:pt>
                <c:pt idx="120">
                  <c:v>2011-01</c:v>
                </c:pt>
                <c:pt idx="121">
                  <c:v>2011-02</c:v>
                </c:pt>
                <c:pt idx="122">
                  <c:v>2011-03</c:v>
                </c:pt>
                <c:pt idx="123">
                  <c:v>2011-04</c:v>
                </c:pt>
                <c:pt idx="124">
                  <c:v>2011-05</c:v>
                </c:pt>
                <c:pt idx="125">
                  <c:v>2011-06</c:v>
                </c:pt>
                <c:pt idx="126">
                  <c:v>2011-07</c:v>
                </c:pt>
                <c:pt idx="127">
                  <c:v>2011-08</c:v>
                </c:pt>
                <c:pt idx="128">
                  <c:v>2011-09</c:v>
                </c:pt>
                <c:pt idx="129">
                  <c:v>2011-10</c:v>
                </c:pt>
                <c:pt idx="130">
                  <c:v>2011-11</c:v>
                </c:pt>
                <c:pt idx="131">
                  <c:v>2011-12</c:v>
                </c:pt>
                <c:pt idx="132">
                  <c:v>2012-01</c:v>
                </c:pt>
                <c:pt idx="133">
                  <c:v>2012-02</c:v>
                </c:pt>
                <c:pt idx="134">
                  <c:v>2012-03</c:v>
                </c:pt>
                <c:pt idx="135">
                  <c:v>2012-04</c:v>
                </c:pt>
                <c:pt idx="136">
                  <c:v>2012-05</c:v>
                </c:pt>
                <c:pt idx="137">
                  <c:v>2012-06</c:v>
                </c:pt>
                <c:pt idx="138">
                  <c:v>2012-07</c:v>
                </c:pt>
                <c:pt idx="139">
                  <c:v>2012-08</c:v>
                </c:pt>
                <c:pt idx="140">
                  <c:v>2012-09</c:v>
                </c:pt>
                <c:pt idx="141">
                  <c:v>2012-10</c:v>
                </c:pt>
                <c:pt idx="142">
                  <c:v>2012-11</c:v>
                </c:pt>
                <c:pt idx="143">
                  <c:v>2012-12</c:v>
                </c:pt>
                <c:pt idx="144">
                  <c:v>2013-01</c:v>
                </c:pt>
                <c:pt idx="145">
                  <c:v>2013-02</c:v>
                </c:pt>
                <c:pt idx="146">
                  <c:v>2013-03</c:v>
                </c:pt>
                <c:pt idx="147">
                  <c:v>2013-04</c:v>
                </c:pt>
                <c:pt idx="148">
                  <c:v>2013-05</c:v>
                </c:pt>
                <c:pt idx="149">
                  <c:v>2013-06</c:v>
                </c:pt>
                <c:pt idx="150">
                  <c:v>2013-07</c:v>
                </c:pt>
                <c:pt idx="151">
                  <c:v>2013-08</c:v>
                </c:pt>
                <c:pt idx="152">
                  <c:v>2013-09</c:v>
                </c:pt>
                <c:pt idx="153">
                  <c:v>2013-10</c:v>
                </c:pt>
                <c:pt idx="154">
                  <c:v>2013-11</c:v>
                </c:pt>
                <c:pt idx="155">
                  <c:v>2013-12</c:v>
                </c:pt>
                <c:pt idx="156">
                  <c:v>2014-01</c:v>
                </c:pt>
                <c:pt idx="157">
                  <c:v>2014-02</c:v>
                </c:pt>
                <c:pt idx="158">
                  <c:v>2014-03</c:v>
                </c:pt>
                <c:pt idx="159">
                  <c:v>2014-04</c:v>
                </c:pt>
                <c:pt idx="160">
                  <c:v>2014-05</c:v>
                </c:pt>
                <c:pt idx="161">
                  <c:v>2014-06</c:v>
                </c:pt>
                <c:pt idx="162">
                  <c:v>2014-07</c:v>
                </c:pt>
                <c:pt idx="163">
                  <c:v>2014-08</c:v>
                </c:pt>
                <c:pt idx="164">
                  <c:v>2014-09</c:v>
                </c:pt>
                <c:pt idx="165">
                  <c:v>2014-10</c:v>
                </c:pt>
                <c:pt idx="166">
                  <c:v>2014-11</c:v>
                </c:pt>
                <c:pt idx="167">
                  <c:v>2014-12</c:v>
                </c:pt>
                <c:pt idx="168">
                  <c:v>2015-01</c:v>
                </c:pt>
                <c:pt idx="169">
                  <c:v>2015-02</c:v>
                </c:pt>
                <c:pt idx="170">
                  <c:v>2015-03</c:v>
                </c:pt>
                <c:pt idx="171">
                  <c:v>2015-04</c:v>
                </c:pt>
                <c:pt idx="172">
                  <c:v>2015-05</c:v>
                </c:pt>
                <c:pt idx="173">
                  <c:v>2015-06</c:v>
                </c:pt>
                <c:pt idx="174">
                  <c:v>2015-07</c:v>
                </c:pt>
                <c:pt idx="175">
                  <c:v>2015-08</c:v>
                </c:pt>
                <c:pt idx="176">
                  <c:v>2015-09</c:v>
                </c:pt>
                <c:pt idx="177">
                  <c:v>2015-10</c:v>
                </c:pt>
                <c:pt idx="178">
                  <c:v>2015-11</c:v>
                </c:pt>
                <c:pt idx="179">
                  <c:v>2015-12</c:v>
                </c:pt>
                <c:pt idx="180">
                  <c:v>2016-01</c:v>
                </c:pt>
                <c:pt idx="181">
                  <c:v>2016-02</c:v>
                </c:pt>
                <c:pt idx="182">
                  <c:v>2016-03</c:v>
                </c:pt>
                <c:pt idx="183">
                  <c:v>2016-04</c:v>
                </c:pt>
                <c:pt idx="184">
                  <c:v>2016-05</c:v>
                </c:pt>
                <c:pt idx="185">
                  <c:v>2016-06</c:v>
                </c:pt>
                <c:pt idx="186">
                  <c:v>2016-07</c:v>
                </c:pt>
                <c:pt idx="187">
                  <c:v>2016-08</c:v>
                </c:pt>
                <c:pt idx="188">
                  <c:v>2016-09</c:v>
                </c:pt>
                <c:pt idx="189">
                  <c:v>2016-10</c:v>
                </c:pt>
                <c:pt idx="190">
                  <c:v>2016-11</c:v>
                </c:pt>
                <c:pt idx="191">
                  <c:v>2016-12</c:v>
                </c:pt>
                <c:pt idx="192">
                  <c:v>2017-01</c:v>
                </c:pt>
                <c:pt idx="193">
                  <c:v>2017-02</c:v>
                </c:pt>
                <c:pt idx="194">
                  <c:v>2017-03</c:v>
                </c:pt>
                <c:pt idx="195">
                  <c:v>2017-04</c:v>
                </c:pt>
                <c:pt idx="196">
                  <c:v>2017-05</c:v>
                </c:pt>
                <c:pt idx="197">
                  <c:v>2017-06</c:v>
                </c:pt>
                <c:pt idx="198">
                  <c:v>2017-07</c:v>
                </c:pt>
                <c:pt idx="199">
                  <c:v>2017-08</c:v>
                </c:pt>
                <c:pt idx="200">
                  <c:v>2017-09</c:v>
                </c:pt>
                <c:pt idx="201">
                  <c:v>2017-10</c:v>
                </c:pt>
                <c:pt idx="202">
                  <c:v>2017-11</c:v>
                </c:pt>
                <c:pt idx="203">
                  <c:v>2017-12</c:v>
                </c:pt>
                <c:pt idx="204">
                  <c:v>2018-01</c:v>
                </c:pt>
                <c:pt idx="205">
                  <c:v>2018-02</c:v>
                </c:pt>
                <c:pt idx="206">
                  <c:v>2018-03</c:v>
                </c:pt>
                <c:pt idx="207">
                  <c:v>2018-04</c:v>
                </c:pt>
                <c:pt idx="208">
                  <c:v>2018-05</c:v>
                </c:pt>
                <c:pt idx="209">
                  <c:v>2018-06</c:v>
                </c:pt>
                <c:pt idx="210">
                  <c:v>2018-07</c:v>
                </c:pt>
                <c:pt idx="211">
                  <c:v>2018-08</c:v>
                </c:pt>
                <c:pt idx="212">
                  <c:v>2018-09</c:v>
                </c:pt>
                <c:pt idx="213">
                  <c:v>2018-10</c:v>
                </c:pt>
                <c:pt idx="214">
                  <c:v>2018-11</c:v>
                </c:pt>
                <c:pt idx="215">
                  <c:v>2018-12</c:v>
                </c:pt>
                <c:pt idx="216">
                  <c:v>2019-01</c:v>
                </c:pt>
                <c:pt idx="217">
                  <c:v>2019-02</c:v>
                </c:pt>
                <c:pt idx="218">
                  <c:v>2019-03</c:v>
                </c:pt>
                <c:pt idx="219">
                  <c:v>2019-04</c:v>
                </c:pt>
                <c:pt idx="220">
                  <c:v>2019-05</c:v>
                </c:pt>
                <c:pt idx="221">
                  <c:v>2019-06</c:v>
                </c:pt>
                <c:pt idx="222">
                  <c:v>2019-07</c:v>
                </c:pt>
                <c:pt idx="223">
                  <c:v>2019-08</c:v>
                </c:pt>
                <c:pt idx="224">
                  <c:v>2019-09</c:v>
                </c:pt>
                <c:pt idx="225">
                  <c:v>2019-10</c:v>
                </c:pt>
                <c:pt idx="226">
                  <c:v>2019-11</c:v>
                </c:pt>
              </c:strCache>
            </c:strRef>
          </c:cat>
          <c:val>
            <c:numRef>
              <c:f>'Promedios móviles simples'!$G$2:$G$228</c:f>
              <c:numCache>
                <c:formatCode>General</c:formatCode>
                <c:ptCount val="227"/>
                <c:pt idx="0">
                  <c:v>13.927798279590318</c:v>
                </c:pt>
                <c:pt idx="1">
                  <c:v>15.533997707375356</c:v>
                </c:pt>
                <c:pt idx="2">
                  <c:v>15.558960115272656</c:v>
                </c:pt>
                <c:pt idx="3">
                  <c:v>14.419860176220466</c:v>
                </c:pt>
                <c:pt idx="4">
                  <c:v>14.329479148253599</c:v>
                </c:pt>
                <c:pt idx="5">
                  <c:v>15.744620217804458</c:v>
                </c:pt>
                <c:pt idx="6">
                  <c:v>14.615032837111928</c:v>
                </c:pt>
                <c:pt idx="7">
                  <c:v>15.015898496867045</c:v>
                </c:pt>
                <c:pt idx="8">
                  <c:v>14.86080233889</c:v>
                </c:pt>
                <c:pt idx="9">
                  <c:v>16.06077450453331</c:v>
                </c:pt>
                <c:pt idx="10">
                  <c:v>15.179507875468618</c:v>
                </c:pt>
                <c:pt idx="11">
                  <c:v>14.775867663366309</c:v>
                </c:pt>
                <c:pt idx="12">
                  <c:v>14.910591500052867</c:v>
                </c:pt>
                <c:pt idx="13">
                  <c:v>14.230014839895267</c:v>
                </c:pt>
                <c:pt idx="14">
                  <c:v>14.814807281219776</c:v>
                </c:pt>
                <c:pt idx="15">
                  <c:v>16.097887925989859</c:v>
                </c:pt>
                <c:pt idx="16">
                  <c:v>14.529974291931184</c:v>
                </c:pt>
                <c:pt idx="17">
                  <c:v>16.799449569298996</c:v>
                </c:pt>
                <c:pt idx="18">
                  <c:v>14.99095519903261</c:v>
                </c:pt>
                <c:pt idx="19">
                  <c:v>16.114999955353618</c:v>
                </c:pt>
                <c:pt idx="20">
                  <c:v>15.146922423525986</c:v>
                </c:pt>
                <c:pt idx="21">
                  <c:v>16.306639701626153</c:v>
                </c:pt>
                <c:pt idx="22">
                  <c:v>16.474353838858502</c:v>
                </c:pt>
                <c:pt idx="23">
                  <c:v>16.840384561033503</c:v>
                </c:pt>
                <c:pt idx="24">
                  <c:v>13.444257129567829</c:v>
                </c:pt>
                <c:pt idx="25">
                  <c:v>14.613938093827132</c:v>
                </c:pt>
                <c:pt idx="26">
                  <c:v>12.86274273888286</c:v>
                </c:pt>
                <c:pt idx="27">
                  <c:v>14.628686757411083</c:v>
                </c:pt>
                <c:pt idx="28">
                  <c:v>12.986535631730247</c:v>
                </c:pt>
                <c:pt idx="29">
                  <c:v>14.611362952498405</c:v>
                </c:pt>
                <c:pt idx="30">
                  <c:v>14.052159171142632</c:v>
                </c:pt>
                <c:pt idx="31">
                  <c:v>14.73610012694119</c:v>
                </c:pt>
                <c:pt idx="32">
                  <c:v>14.83819891802084</c:v>
                </c:pt>
                <c:pt idx="33">
                  <c:v>15.08668064975606</c:v>
                </c:pt>
                <c:pt idx="34">
                  <c:v>14.462686200038837</c:v>
                </c:pt>
                <c:pt idx="35">
                  <c:v>13.010197737119695</c:v>
                </c:pt>
                <c:pt idx="36">
                  <c:v>14.18507984202118</c:v>
                </c:pt>
                <c:pt idx="37">
                  <c:v>14.080475327323253</c:v>
                </c:pt>
                <c:pt idx="38">
                  <c:v>13.497102162083261</c:v>
                </c:pt>
                <c:pt idx="39">
                  <c:v>14.506076053078045</c:v>
                </c:pt>
                <c:pt idx="40">
                  <c:v>13.852079915754837</c:v>
                </c:pt>
                <c:pt idx="41">
                  <c:v>14.466660811372547</c:v>
                </c:pt>
                <c:pt idx="42">
                  <c:v>12.589557539317404</c:v>
                </c:pt>
                <c:pt idx="43">
                  <c:v>13.359365980404354</c:v>
                </c:pt>
                <c:pt idx="44">
                  <c:v>13.023205082571247</c:v>
                </c:pt>
                <c:pt idx="45">
                  <c:v>13.868060713753868</c:v>
                </c:pt>
                <c:pt idx="46">
                  <c:v>13.191672127330747</c:v>
                </c:pt>
                <c:pt idx="47">
                  <c:v>12.887608915427585</c:v>
                </c:pt>
                <c:pt idx="48">
                  <c:v>11.027585107509593</c:v>
                </c:pt>
                <c:pt idx="49">
                  <c:v>12.771496506241824</c:v>
                </c:pt>
                <c:pt idx="50">
                  <c:v>12.827911745811223</c:v>
                </c:pt>
                <c:pt idx="51">
                  <c:v>11.920611629979234</c:v>
                </c:pt>
                <c:pt idx="52">
                  <c:v>12.394646812362382</c:v>
                </c:pt>
                <c:pt idx="53">
                  <c:v>11.911066203964282</c:v>
                </c:pt>
                <c:pt idx="54">
                  <c:v>11.671166792250458</c:v>
                </c:pt>
                <c:pt idx="55">
                  <c:v>12.000743461057663</c:v>
                </c:pt>
                <c:pt idx="56">
                  <c:v>11.625723592790763</c:v>
                </c:pt>
                <c:pt idx="57">
                  <c:v>10.961940494667321</c:v>
                </c:pt>
                <c:pt idx="58">
                  <c:v>11.433549774352981</c:v>
                </c:pt>
                <c:pt idx="59">
                  <c:v>11.033745784374451</c:v>
                </c:pt>
                <c:pt idx="60">
                  <c:v>11.186218147955515</c:v>
                </c:pt>
                <c:pt idx="61">
                  <c:v>11.667852132957522</c:v>
                </c:pt>
                <c:pt idx="62">
                  <c:v>11.238570564197454</c:v>
                </c:pt>
                <c:pt idx="63">
                  <c:v>11.869947726642458</c:v>
                </c:pt>
                <c:pt idx="64">
                  <c:v>11.969874471623429</c:v>
                </c:pt>
                <c:pt idx="65">
                  <c:v>10.964037872627559</c:v>
                </c:pt>
                <c:pt idx="66">
                  <c:v>12.053569808411547</c:v>
                </c:pt>
                <c:pt idx="67">
                  <c:v>13.060335122373079</c:v>
                </c:pt>
                <c:pt idx="68">
                  <c:v>13.41396412581193</c:v>
                </c:pt>
                <c:pt idx="69">
                  <c:v>12.503233316817683</c:v>
                </c:pt>
                <c:pt idx="70">
                  <c:v>12.252064633730834</c:v>
                </c:pt>
                <c:pt idx="71">
                  <c:v>12.58013084580111</c:v>
                </c:pt>
                <c:pt idx="72">
                  <c:v>11.592369196976678</c:v>
                </c:pt>
                <c:pt idx="73">
                  <c:v>11.512190423819561</c:v>
                </c:pt>
                <c:pt idx="74">
                  <c:v>11.816485469290088</c:v>
                </c:pt>
                <c:pt idx="75">
                  <c:v>10.776717908081077</c:v>
                </c:pt>
                <c:pt idx="76">
                  <c:v>11.612482408259641</c:v>
                </c:pt>
                <c:pt idx="77">
                  <c:v>11.540540716970909</c:v>
                </c:pt>
                <c:pt idx="78">
                  <c:v>10.85725277178706</c:v>
                </c:pt>
                <c:pt idx="79">
                  <c:v>10.956310089786594</c:v>
                </c:pt>
                <c:pt idx="80">
                  <c:v>11.276612147325764</c:v>
                </c:pt>
                <c:pt idx="81">
                  <c:v>11.064173448368102</c:v>
                </c:pt>
                <c:pt idx="82">
                  <c:v>10.546804785763122</c:v>
                </c:pt>
                <c:pt idx="83">
                  <c:v>10.563416969923184</c:v>
                </c:pt>
                <c:pt idx="84">
                  <c:v>10.911387589443942</c:v>
                </c:pt>
                <c:pt idx="85">
                  <c:v>10.757638743339538</c:v>
                </c:pt>
                <c:pt idx="86">
                  <c:v>11.120087412741997</c:v>
                </c:pt>
                <c:pt idx="87">
                  <c:v>10.999575841602212</c:v>
                </c:pt>
                <c:pt idx="88">
                  <c:v>10.916824933938873</c:v>
                </c:pt>
                <c:pt idx="89">
                  <c:v>11.548456245251721</c:v>
                </c:pt>
                <c:pt idx="90">
                  <c:v>11.73707684473494</c:v>
                </c:pt>
                <c:pt idx="91">
                  <c:v>11.451025148008053</c:v>
                </c:pt>
                <c:pt idx="92">
                  <c:v>11.393316006313983</c:v>
                </c:pt>
                <c:pt idx="93">
                  <c:v>11.147170614107301</c:v>
                </c:pt>
                <c:pt idx="94">
                  <c:v>12.098958755900075</c:v>
                </c:pt>
                <c:pt idx="95">
                  <c:v>11.324604484842672</c:v>
                </c:pt>
                <c:pt idx="96">
                  <c:v>11.887100522512418</c:v>
                </c:pt>
                <c:pt idx="97">
                  <c:v>11.209202207857306</c:v>
                </c:pt>
                <c:pt idx="98">
                  <c:v>11.880307906274648</c:v>
                </c:pt>
                <c:pt idx="99">
                  <c:v>11.999354262731632</c:v>
                </c:pt>
                <c:pt idx="100">
                  <c:v>11.748504192756577</c:v>
                </c:pt>
                <c:pt idx="101">
                  <c:v>11.7197830046438</c:v>
                </c:pt>
                <c:pt idx="102">
                  <c:v>12.289916153371456</c:v>
                </c:pt>
                <c:pt idx="103">
                  <c:v>11.989591497524408</c:v>
                </c:pt>
                <c:pt idx="104">
                  <c:v>12.649925037562147</c:v>
                </c:pt>
                <c:pt idx="105">
                  <c:v>12.713310431739389</c:v>
                </c:pt>
                <c:pt idx="106">
                  <c:v>12.409162322189847</c:v>
                </c:pt>
                <c:pt idx="107">
                  <c:v>12.076970838377425</c:v>
                </c:pt>
                <c:pt idx="108">
                  <c:v>12.19953203066699</c:v>
                </c:pt>
                <c:pt idx="109">
                  <c:v>11.304341101904267</c:v>
                </c:pt>
                <c:pt idx="110">
                  <c:v>11.697211798367121</c:v>
                </c:pt>
                <c:pt idx="111">
                  <c:v>12.0945390948729</c:v>
                </c:pt>
                <c:pt idx="112">
                  <c:v>12.127760502925726</c:v>
                </c:pt>
                <c:pt idx="113">
                  <c:v>12.027170459605719</c:v>
                </c:pt>
                <c:pt idx="114">
                  <c:v>12.34085880635428</c:v>
                </c:pt>
                <c:pt idx="115">
                  <c:v>11.395814482000228</c:v>
                </c:pt>
                <c:pt idx="116">
                  <c:v>11.003450485934033</c:v>
                </c:pt>
                <c:pt idx="117">
                  <c:v>11.179689521040659</c:v>
                </c:pt>
                <c:pt idx="118">
                  <c:v>12.088821965227231</c:v>
                </c:pt>
                <c:pt idx="119">
                  <c:v>11.872563686428405</c:v>
                </c:pt>
                <c:pt idx="120">
                  <c:v>11.309438010966224</c:v>
                </c:pt>
                <c:pt idx="121">
                  <c:v>11.544817120018811</c:v>
                </c:pt>
                <c:pt idx="122">
                  <c:v>10.766988306873243</c:v>
                </c:pt>
                <c:pt idx="123">
                  <c:v>11.059135805929358</c:v>
                </c:pt>
                <c:pt idx="124">
                  <c:v>11.325842929188145</c:v>
                </c:pt>
                <c:pt idx="125">
                  <c:v>11.272924019562959</c:v>
                </c:pt>
                <c:pt idx="126">
                  <c:v>11.227739169732622</c:v>
                </c:pt>
                <c:pt idx="127">
                  <c:v>10.290656972930089</c:v>
                </c:pt>
                <c:pt idx="128">
                  <c:v>10.130984169313049</c:v>
                </c:pt>
                <c:pt idx="129">
                  <c:v>9.9079602999905418</c:v>
                </c:pt>
                <c:pt idx="130">
                  <c:v>10.327749998819534</c:v>
                </c:pt>
                <c:pt idx="131">
                  <c:v>10.481957210976077</c:v>
                </c:pt>
                <c:pt idx="132">
                  <c:v>10.408879794738782</c:v>
                </c:pt>
                <c:pt idx="133">
                  <c:v>10.653966661421906</c:v>
                </c:pt>
                <c:pt idx="134">
                  <c:v>10.267302538346973</c:v>
                </c:pt>
                <c:pt idx="135">
                  <c:v>10.737605524866392</c:v>
                </c:pt>
                <c:pt idx="136">
                  <c:v>10.787142470178043</c:v>
                </c:pt>
                <c:pt idx="137">
                  <c:v>10.363534502165088</c:v>
                </c:pt>
                <c:pt idx="138">
                  <c:v>10.568848815884097</c:v>
                </c:pt>
                <c:pt idx="139">
                  <c:v>9.9525906590380906</c:v>
                </c:pt>
                <c:pt idx="140">
                  <c:v>10.346176356604131</c:v>
                </c:pt>
                <c:pt idx="141">
                  <c:v>9.7489617061528424</c:v>
                </c:pt>
                <c:pt idx="142">
                  <c:v>10.358675076192782</c:v>
                </c:pt>
                <c:pt idx="143">
                  <c:v>10.197159202467642</c:v>
                </c:pt>
                <c:pt idx="144">
                  <c:v>10.069411414266201</c:v>
                </c:pt>
                <c:pt idx="145">
                  <c:v>10.581549755935081</c:v>
                </c:pt>
                <c:pt idx="146">
                  <c:v>10.111252035808342</c:v>
                </c:pt>
                <c:pt idx="147">
                  <c:v>10.055125703196609</c:v>
                </c:pt>
                <c:pt idx="148">
                  <c:v>9.4894713345773791</c:v>
                </c:pt>
                <c:pt idx="149">
                  <c:v>9.5475031158150632</c:v>
                </c:pt>
                <c:pt idx="150">
                  <c:v>9.6140649383962291</c:v>
                </c:pt>
                <c:pt idx="151">
                  <c:v>9.4630945325076166</c:v>
                </c:pt>
                <c:pt idx="152">
                  <c:v>9.3432715534734587</c:v>
                </c:pt>
                <c:pt idx="153">
                  <c:v>8.5810000363745704</c:v>
                </c:pt>
                <c:pt idx="154">
                  <c:v>9.4980215899949378</c:v>
                </c:pt>
                <c:pt idx="155">
                  <c:v>9.0134662868095532</c:v>
                </c:pt>
                <c:pt idx="156">
                  <c:v>9.2613779305853772</c:v>
                </c:pt>
                <c:pt idx="157">
                  <c:v>9.585084612297555</c:v>
                </c:pt>
                <c:pt idx="158">
                  <c:v>9.6437975688479423</c:v>
                </c:pt>
                <c:pt idx="159">
                  <c:v>8.8605409863480222</c:v>
                </c:pt>
                <c:pt idx="160">
                  <c:v>8.8620487837282429</c:v>
                </c:pt>
                <c:pt idx="161">
                  <c:v>9.5040230482786825</c:v>
                </c:pt>
                <c:pt idx="162">
                  <c:v>9.0381360708726657</c:v>
                </c:pt>
                <c:pt idx="163">
                  <c:v>9.0875867701802164</c:v>
                </c:pt>
                <c:pt idx="164">
                  <c:v>8.6896705746607452</c:v>
                </c:pt>
                <c:pt idx="165">
                  <c:v>8.6553131352165256</c:v>
                </c:pt>
                <c:pt idx="166">
                  <c:v>8.636172368921331</c:v>
                </c:pt>
                <c:pt idx="167">
                  <c:v>9.3132213489811253</c:v>
                </c:pt>
                <c:pt idx="168">
                  <c:v>8.997680983073943</c:v>
                </c:pt>
                <c:pt idx="169">
                  <c:v>8.8465819124439022</c:v>
                </c:pt>
                <c:pt idx="170">
                  <c:v>8.7781847093583636</c:v>
                </c:pt>
                <c:pt idx="171">
                  <c:v>9.3933277977535692</c:v>
                </c:pt>
                <c:pt idx="172">
                  <c:v>8.9985248067845145</c:v>
                </c:pt>
                <c:pt idx="173">
                  <c:v>8.5232683145141763</c:v>
                </c:pt>
                <c:pt idx="174">
                  <c:v>8.5999825605597326</c:v>
                </c:pt>
                <c:pt idx="175">
                  <c:v>9.2845598030636065</c:v>
                </c:pt>
                <c:pt idx="176">
                  <c:v>9.3457047291984221</c:v>
                </c:pt>
                <c:pt idx="177">
                  <c:v>9.0129227876545155</c:v>
                </c:pt>
                <c:pt idx="178">
                  <c:v>8.1443892669221523</c:v>
                </c:pt>
                <c:pt idx="179">
                  <c:v>9.170156330168199</c:v>
                </c:pt>
                <c:pt idx="180">
                  <c:v>9.9322083217798163</c:v>
                </c:pt>
                <c:pt idx="181">
                  <c:v>8.9778252942856405</c:v>
                </c:pt>
                <c:pt idx="182">
                  <c:v>10.043088947932015</c:v>
                </c:pt>
                <c:pt idx="183">
                  <c:v>8.9107537976140403</c:v>
                </c:pt>
                <c:pt idx="184">
                  <c:v>8.911616246395484</c:v>
                </c:pt>
                <c:pt idx="185">
                  <c:v>9.1820870070017495</c:v>
                </c:pt>
                <c:pt idx="186">
                  <c:v>9.5786435883759928</c:v>
                </c:pt>
                <c:pt idx="187">
                  <c:v>9.1768106034893702</c:v>
                </c:pt>
                <c:pt idx="188">
                  <c:v>8.8536056700654502</c:v>
                </c:pt>
                <c:pt idx="189">
                  <c:v>9.133273997438339</c:v>
                </c:pt>
                <c:pt idx="190">
                  <c:v>8.4114853814886761</c:v>
                </c:pt>
                <c:pt idx="191">
                  <c:v>9.3344060805047775</c:v>
                </c:pt>
                <c:pt idx="192">
                  <c:v>9.7886617554156157</c:v>
                </c:pt>
                <c:pt idx="193">
                  <c:v>9.4281754309066894</c:v>
                </c:pt>
                <c:pt idx="194">
                  <c:v>9.6143333207515553</c:v>
                </c:pt>
                <c:pt idx="195">
                  <c:v>8.8039235374952636</c:v>
                </c:pt>
                <c:pt idx="196">
                  <c:v>9.4853004135340484</c:v>
                </c:pt>
                <c:pt idx="197">
                  <c:v>9.0088096806021607</c:v>
                </c:pt>
                <c:pt idx="198">
                  <c:v>9.4133485578983365</c:v>
                </c:pt>
                <c:pt idx="199">
                  <c:v>9.291149164010843</c:v>
                </c:pt>
                <c:pt idx="200">
                  <c:v>9.5995442623248426</c:v>
                </c:pt>
                <c:pt idx="201">
                  <c:v>9.4209653737385217</c:v>
                </c:pt>
                <c:pt idx="202">
                  <c:v>9.3760703375549621</c:v>
                </c:pt>
                <c:pt idx="203">
                  <c:v>9.2112316838454902</c:v>
                </c:pt>
                <c:pt idx="204">
                  <c:v>9.8129235310926894</c:v>
                </c:pt>
                <c:pt idx="205">
                  <c:v>9.6964780631476177</c:v>
                </c:pt>
                <c:pt idx="206">
                  <c:v>9.3481891847776808</c:v>
                </c:pt>
                <c:pt idx="207">
                  <c:v>9.3523258448500695</c:v>
                </c:pt>
                <c:pt idx="208">
                  <c:v>9.8005429807358322</c:v>
                </c:pt>
                <c:pt idx="209">
                  <c:v>9.3877095455075139</c:v>
                </c:pt>
                <c:pt idx="210">
                  <c:v>9.4573777496820792</c:v>
                </c:pt>
                <c:pt idx="211">
                  <c:v>9.3483265867080068</c:v>
                </c:pt>
                <c:pt idx="212">
                  <c:v>9.8674974081225901</c:v>
                </c:pt>
                <c:pt idx="213">
                  <c:v>9.9777205513002833</c:v>
                </c:pt>
                <c:pt idx="214">
                  <c:v>9.8104339322664522</c:v>
                </c:pt>
                <c:pt idx="215">
                  <c:v>10.378947091563028</c:v>
                </c:pt>
                <c:pt idx="216">
                  <c:v>10.674811159481861</c:v>
                </c:pt>
                <c:pt idx="217">
                  <c:v>10.562779582165057</c:v>
                </c:pt>
                <c:pt idx="218">
                  <c:v>10.71594658019313</c:v>
                </c:pt>
                <c:pt idx="219">
                  <c:v>10.213924926209785</c:v>
                </c:pt>
                <c:pt idx="220">
                  <c:v>10.614070721030508</c:v>
                </c:pt>
                <c:pt idx="221">
                  <c:v>9.7546626687520419</c:v>
                </c:pt>
                <c:pt idx="222">
                  <c:v>10.425826849865325</c:v>
                </c:pt>
                <c:pt idx="223">
                  <c:v>11.022611565069546</c:v>
                </c:pt>
                <c:pt idx="224">
                  <c:v>10.639155694481714</c:v>
                </c:pt>
                <c:pt idx="225">
                  <c:v>10.837084663570131</c:v>
                </c:pt>
                <c:pt idx="226">
                  <c:v>10.362210511963687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2-4144-9947-CB466BE6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20200"/>
        <c:axId val="403121840"/>
      </c:lineChart>
      <c:catAx>
        <c:axId val="4031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3121840"/>
        <c:crosses val="autoZero"/>
        <c:auto val="1"/>
        <c:lblAlgn val="ctr"/>
        <c:lblOffset val="100"/>
        <c:noMultiLvlLbl val="0"/>
      </c:catAx>
      <c:valAx>
        <c:axId val="4031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31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03544825446227"/>
          <c:y val="0.85658282296928467"/>
          <c:w val="0.24578992417476353"/>
          <c:h val="2.6928273946316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'Regresión modelo 1'!$E$25:$E$251</c:f>
              <c:numCache>
                <c:formatCode>General</c:formatCode>
                <c:ptCount val="227"/>
                <c:pt idx="0">
                  <c:v>0.22026431718061673</c:v>
                </c:pt>
                <c:pt idx="1">
                  <c:v>0.66079295154185025</c:v>
                </c:pt>
                <c:pt idx="2">
                  <c:v>1.1013215859030836</c:v>
                </c:pt>
                <c:pt idx="3">
                  <c:v>1.5418502202643172</c:v>
                </c:pt>
                <c:pt idx="4">
                  <c:v>1.9823788546255505</c:v>
                </c:pt>
                <c:pt idx="5">
                  <c:v>2.4229074889867839</c:v>
                </c:pt>
                <c:pt idx="6">
                  <c:v>2.8634361233480177</c:v>
                </c:pt>
                <c:pt idx="7">
                  <c:v>3.303964757709251</c:v>
                </c:pt>
                <c:pt idx="8">
                  <c:v>3.7444933920704844</c:v>
                </c:pt>
                <c:pt idx="9">
                  <c:v>4.1850220264317182</c:v>
                </c:pt>
                <c:pt idx="10">
                  <c:v>4.6255506607929515</c:v>
                </c:pt>
                <c:pt idx="11">
                  <c:v>5.0660792951541849</c:v>
                </c:pt>
                <c:pt idx="12">
                  <c:v>5.5066079295154191</c:v>
                </c:pt>
                <c:pt idx="13">
                  <c:v>5.9471365638766525</c:v>
                </c:pt>
                <c:pt idx="14">
                  <c:v>6.3876651982378858</c:v>
                </c:pt>
                <c:pt idx="15">
                  <c:v>6.8281938325991192</c:v>
                </c:pt>
                <c:pt idx="16">
                  <c:v>7.2687224669603525</c:v>
                </c:pt>
                <c:pt idx="17">
                  <c:v>7.7092511013215859</c:v>
                </c:pt>
                <c:pt idx="18">
                  <c:v>8.1497797356828183</c:v>
                </c:pt>
                <c:pt idx="19">
                  <c:v>8.5903083700440526</c:v>
                </c:pt>
                <c:pt idx="20">
                  <c:v>9.030837004405285</c:v>
                </c:pt>
                <c:pt idx="21">
                  <c:v>9.4713656387665193</c:v>
                </c:pt>
                <c:pt idx="22">
                  <c:v>9.9118942731277517</c:v>
                </c:pt>
                <c:pt idx="23">
                  <c:v>10.352422907488986</c:v>
                </c:pt>
                <c:pt idx="24">
                  <c:v>10.79295154185022</c:v>
                </c:pt>
                <c:pt idx="25">
                  <c:v>11.233480176211453</c:v>
                </c:pt>
                <c:pt idx="26">
                  <c:v>11.674008810572687</c:v>
                </c:pt>
                <c:pt idx="27">
                  <c:v>12.114537444933919</c:v>
                </c:pt>
                <c:pt idx="28">
                  <c:v>12.555066079295154</c:v>
                </c:pt>
                <c:pt idx="29">
                  <c:v>12.995594713656386</c:v>
                </c:pt>
                <c:pt idx="30">
                  <c:v>13.43612334801762</c:v>
                </c:pt>
                <c:pt idx="31">
                  <c:v>13.876651982378853</c:v>
                </c:pt>
                <c:pt idx="32">
                  <c:v>14.317180616740087</c:v>
                </c:pt>
                <c:pt idx="33">
                  <c:v>14.757709251101321</c:v>
                </c:pt>
                <c:pt idx="34">
                  <c:v>15.198237885462554</c:v>
                </c:pt>
                <c:pt idx="35">
                  <c:v>15.638766519823788</c:v>
                </c:pt>
                <c:pt idx="36">
                  <c:v>16.079295154185022</c:v>
                </c:pt>
                <c:pt idx="37">
                  <c:v>16.519823788546255</c:v>
                </c:pt>
                <c:pt idx="38">
                  <c:v>16.960352422907491</c:v>
                </c:pt>
                <c:pt idx="39">
                  <c:v>17.400881057268723</c:v>
                </c:pt>
                <c:pt idx="40">
                  <c:v>17.841409691629956</c:v>
                </c:pt>
                <c:pt idx="41">
                  <c:v>18.281938325991192</c:v>
                </c:pt>
                <c:pt idx="42">
                  <c:v>18.722466960352424</c:v>
                </c:pt>
                <c:pt idx="43">
                  <c:v>19.162995594713657</c:v>
                </c:pt>
                <c:pt idx="44">
                  <c:v>19.603524229074889</c:v>
                </c:pt>
                <c:pt idx="45">
                  <c:v>20.044052863436125</c:v>
                </c:pt>
                <c:pt idx="46">
                  <c:v>20.484581497797357</c:v>
                </c:pt>
                <c:pt idx="47">
                  <c:v>20.92511013215859</c:v>
                </c:pt>
                <c:pt idx="48">
                  <c:v>21.365638766519826</c:v>
                </c:pt>
                <c:pt idx="49">
                  <c:v>21.806167400881058</c:v>
                </c:pt>
                <c:pt idx="50">
                  <c:v>22.246696035242291</c:v>
                </c:pt>
                <c:pt idx="51">
                  <c:v>22.687224669603523</c:v>
                </c:pt>
                <c:pt idx="52">
                  <c:v>23.127753303964759</c:v>
                </c:pt>
                <c:pt idx="53">
                  <c:v>23.568281938325992</c:v>
                </c:pt>
                <c:pt idx="54">
                  <c:v>24.008810572687224</c:v>
                </c:pt>
                <c:pt idx="55">
                  <c:v>24.449339207048457</c:v>
                </c:pt>
                <c:pt idx="56">
                  <c:v>24.889867841409693</c:v>
                </c:pt>
                <c:pt idx="57">
                  <c:v>25.330396475770925</c:v>
                </c:pt>
                <c:pt idx="58">
                  <c:v>25.770925110132158</c:v>
                </c:pt>
                <c:pt idx="59">
                  <c:v>26.211453744493394</c:v>
                </c:pt>
                <c:pt idx="60">
                  <c:v>26.651982378854626</c:v>
                </c:pt>
                <c:pt idx="61">
                  <c:v>27.092511013215859</c:v>
                </c:pt>
                <c:pt idx="62">
                  <c:v>27.533039647577091</c:v>
                </c:pt>
                <c:pt idx="63">
                  <c:v>27.973568281938327</c:v>
                </c:pt>
                <c:pt idx="64">
                  <c:v>28.41409691629956</c:v>
                </c:pt>
                <c:pt idx="65">
                  <c:v>28.854625550660792</c:v>
                </c:pt>
                <c:pt idx="66">
                  <c:v>29.295154185022028</c:v>
                </c:pt>
                <c:pt idx="67">
                  <c:v>29.735682819383261</c:v>
                </c:pt>
                <c:pt idx="68">
                  <c:v>30.176211453744493</c:v>
                </c:pt>
                <c:pt idx="69">
                  <c:v>30.616740088105725</c:v>
                </c:pt>
                <c:pt idx="70">
                  <c:v>31.057268722466961</c:v>
                </c:pt>
                <c:pt idx="71">
                  <c:v>31.497797356828194</c:v>
                </c:pt>
                <c:pt idx="72">
                  <c:v>31.938325991189426</c:v>
                </c:pt>
                <c:pt idx="73">
                  <c:v>32.378854625550659</c:v>
                </c:pt>
                <c:pt idx="74">
                  <c:v>32.819383259911888</c:v>
                </c:pt>
                <c:pt idx="75">
                  <c:v>33.259911894273124</c:v>
                </c:pt>
                <c:pt idx="76">
                  <c:v>33.70044052863436</c:v>
                </c:pt>
                <c:pt idx="77">
                  <c:v>34.140969162995589</c:v>
                </c:pt>
                <c:pt idx="78">
                  <c:v>34.581497797356825</c:v>
                </c:pt>
                <c:pt idx="79">
                  <c:v>35.022026431718061</c:v>
                </c:pt>
                <c:pt idx="80">
                  <c:v>35.46255506607929</c:v>
                </c:pt>
                <c:pt idx="81">
                  <c:v>35.903083700440526</c:v>
                </c:pt>
                <c:pt idx="82">
                  <c:v>36.343612334801762</c:v>
                </c:pt>
                <c:pt idx="83">
                  <c:v>36.784140969162991</c:v>
                </c:pt>
                <c:pt idx="84">
                  <c:v>37.224669603524227</c:v>
                </c:pt>
                <c:pt idx="85">
                  <c:v>37.665198237885456</c:v>
                </c:pt>
                <c:pt idx="86">
                  <c:v>38.105726872246692</c:v>
                </c:pt>
                <c:pt idx="87">
                  <c:v>38.546255506607928</c:v>
                </c:pt>
                <c:pt idx="88">
                  <c:v>38.986784140969156</c:v>
                </c:pt>
                <c:pt idx="89">
                  <c:v>39.427312775330392</c:v>
                </c:pt>
                <c:pt idx="90">
                  <c:v>39.867841409691628</c:v>
                </c:pt>
                <c:pt idx="91">
                  <c:v>40.308370044052857</c:v>
                </c:pt>
                <c:pt idx="92">
                  <c:v>40.748898678414093</c:v>
                </c:pt>
                <c:pt idx="93">
                  <c:v>41.189427312775329</c:v>
                </c:pt>
                <c:pt idx="94">
                  <c:v>41.629955947136558</c:v>
                </c:pt>
                <c:pt idx="95">
                  <c:v>42.070484581497794</c:v>
                </c:pt>
                <c:pt idx="96">
                  <c:v>42.51101321585903</c:v>
                </c:pt>
                <c:pt idx="97">
                  <c:v>42.951541850220259</c:v>
                </c:pt>
                <c:pt idx="98">
                  <c:v>43.392070484581495</c:v>
                </c:pt>
                <c:pt idx="99">
                  <c:v>43.832599118942724</c:v>
                </c:pt>
                <c:pt idx="100">
                  <c:v>44.27312775330396</c:v>
                </c:pt>
                <c:pt idx="101">
                  <c:v>44.713656387665196</c:v>
                </c:pt>
                <c:pt idx="102">
                  <c:v>45.154185022026425</c:v>
                </c:pt>
                <c:pt idx="103">
                  <c:v>45.594713656387661</c:v>
                </c:pt>
                <c:pt idx="104">
                  <c:v>46.035242290748897</c:v>
                </c:pt>
                <c:pt idx="105">
                  <c:v>46.475770925110126</c:v>
                </c:pt>
                <c:pt idx="106">
                  <c:v>46.916299559471362</c:v>
                </c:pt>
                <c:pt idx="107">
                  <c:v>47.356828193832598</c:v>
                </c:pt>
                <c:pt idx="108">
                  <c:v>47.797356828193827</c:v>
                </c:pt>
                <c:pt idx="109">
                  <c:v>48.237885462555063</c:v>
                </c:pt>
                <c:pt idx="110">
                  <c:v>48.678414096916292</c:v>
                </c:pt>
                <c:pt idx="111">
                  <c:v>49.118942731277528</c:v>
                </c:pt>
                <c:pt idx="112">
                  <c:v>49.559471365638764</c:v>
                </c:pt>
                <c:pt idx="113">
                  <c:v>49.999999999999993</c:v>
                </c:pt>
                <c:pt idx="114">
                  <c:v>50.440528634361229</c:v>
                </c:pt>
                <c:pt idx="115">
                  <c:v>50.881057268722465</c:v>
                </c:pt>
                <c:pt idx="116">
                  <c:v>51.321585903083694</c:v>
                </c:pt>
                <c:pt idx="117">
                  <c:v>51.76211453744493</c:v>
                </c:pt>
                <c:pt idx="118">
                  <c:v>52.202643171806166</c:v>
                </c:pt>
                <c:pt idx="119">
                  <c:v>52.643171806167395</c:v>
                </c:pt>
                <c:pt idx="120">
                  <c:v>53.083700440528631</c:v>
                </c:pt>
                <c:pt idx="121">
                  <c:v>53.524229074889867</c:v>
                </c:pt>
                <c:pt idx="122">
                  <c:v>53.964757709251096</c:v>
                </c:pt>
                <c:pt idx="123">
                  <c:v>54.405286343612332</c:v>
                </c:pt>
                <c:pt idx="124">
                  <c:v>54.845814977973561</c:v>
                </c:pt>
                <c:pt idx="125">
                  <c:v>55.286343612334797</c:v>
                </c:pt>
                <c:pt idx="126">
                  <c:v>55.726872246696033</c:v>
                </c:pt>
                <c:pt idx="127">
                  <c:v>56.167400881057262</c:v>
                </c:pt>
                <c:pt idx="128">
                  <c:v>56.607929515418498</c:v>
                </c:pt>
                <c:pt idx="129">
                  <c:v>57.048458149779734</c:v>
                </c:pt>
                <c:pt idx="130">
                  <c:v>57.488986784140963</c:v>
                </c:pt>
                <c:pt idx="131">
                  <c:v>57.929515418502199</c:v>
                </c:pt>
                <c:pt idx="132">
                  <c:v>58.370044052863435</c:v>
                </c:pt>
                <c:pt idx="133">
                  <c:v>58.810572687224663</c:v>
                </c:pt>
                <c:pt idx="134">
                  <c:v>59.251101321585899</c:v>
                </c:pt>
                <c:pt idx="135">
                  <c:v>59.691629955947128</c:v>
                </c:pt>
                <c:pt idx="136">
                  <c:v>60.132158590308364</c:v>
                </c:pt>
                <c:pt idx="137">
                  <c:v>60.5726872246696</c:v>
                </c:pt>
                <c:pt idx="138">
                  <c:v>61.013215859030829</c:v>
                </c:pt>
                <c:pt idx="139">
                  <c:v>61.453744493392065</c:v>
                </c:pt>
                <c:pt idx="140">
                  <c:v>61.894273127753301</c:v>
                </c:pt>
                <c:pt idx="141">
                  <c:v>62.33480176211453</c:v>
                </c:pt>
                <c:pt idx="142">
                  <c:v>62.775330396475766</c:v>
                </c:pt>
                <c:pt idx="143">
                  <c:v>63.215859030837002</c:v>
                </c:pt>
                <c:pt idx="144">
                  <c:v>63.656387665198231</c:v>
                </c:pt>
                <c:pt idx="145">
                  <c:v>64.096916299559467</c:v>
                </c:pt>
                <c:pt idx="146">
                  <c:v>64.53744493392071</c:v>
                </c:pt>
                <c:pt idx="147">
                  <c:v>64.977973568281939</c:v>
                </c:pt>
                <c:pt idx="148">
                  <c:v>65.418502202643168</c:v>
                </c:pt>
                <c:pt idx="149">
                  <c:v>65.859030837004411</c:v>
                </c:pt>
                <c:pt idx="150">
                  <c:v>66.29955947136564</c:v>
                </c:pt>
                <c:pt idx="151">
                  <c:v>66.740088105726869</c:v>
                </c:pt>
                <c:pt idx="152">
                  <c:v>67.180616740088112</c:v>
                </c:pt>
                <c:pt idx="153">
                  <c:v>67.621145374449341</c:v>
                </c:pt>
                <c:pt idx="154">
                  <c:v>68.06167400881057</c:v>
                </c:pt>
                <c:pt idx="155">
                  <c:v>68.502202643171813</c:v>
                </c:pt>
                <c:pt idx="156">
                  <c:v>68.942731277533042</c:v>
                </c:pt>
                <c:pt idx="157">
                  <c:v>69.383259911894271</c:v>
                </c:pt>
                <c:pt idx="158">
                  <c:v>69.823788546255514</c:v>
                </c:pt>
                <c:pt idx="159">
                  <c:v>70.264317180616743</c:v>
                </c:pt>
                <c:pt idx="160">
                  <c:v>70.704845814977972</c:v>
                </c:pt>
                <c:pt idx="161">
                  <c:v>71.145374449339215</c:v>
                </c:pt>
                <c:pt idx="162">
                  <c:v>71.585903083700444</c:v>
                </c:pt>
                <c:pt idx="163">
                  <c:v>72.026431718061673</c:v>
                </c:pt>
                <c:pt idx="164">
                  <c:v>72.466960352422916</c:v>
                </c:pt>
                <c:pt idx="165">
                  <c:v>72.907488986784145</c:v>
                </c:pt>
                <c:pt idx="166">
                  <c:v>73.348017621145374</c:v>
                </c:pt>
                <c:pt idx="167">
                  <c:v>73.788546255506603</c:v>
                </c:pt>
                <c:pt idx="168">
                  <c:v>74.229074889867846</c:v>
                </c:pt>
                <c:pt idx="169">
                  <c:v>74.669603524229075</c:v>
                </c:pt>
                <c:pt idx="170">
                  <c:v>75.110132158590304</c:v>
                </c:pt>
                <c:pt idx="171">
                  <c:v>75.550660792951547</c:v>
                </c:pt>
                <c:pt idx="172">
                  <c:v>75.991189427312776</c:v>
                </c:pt>
                <c:pt idx="173">
                  <c:v>76.431718061674005</c:v>
                </c:pt>
                <c:pt idx="174">
                  <c:v>76.872246696035248</c:v>
                </c:pt>
                <c:pt idx="175">
                  <c:v>77.312775330396477</c:v>
                </c:pt>
                <c:pt idx="176">
                  <c:v>77.753303964757706</c:v>
                </c:pt>
                <c:pt idx="177">
                  <c:v>78.193832599118949</c:v>
                </c:pt>
                <c:pt idx="178">
                  <c:v>78.634361233480178</c:v>
                </c:pt>
                <c:pt idx="179">
                  <c:v>79.074889867841406</c:v>
                </c:pt>
                <c:pt idx="180">
                  <c:v>79.51541850220265</c:v>
                </c:pt>
                <c:pt idx="181">
                  <c:v>79.955947136563879</c:v>
                </c:pt>
                <c:pt idx="182">
                  <c:v>80.396475770925107</c:v>
                </c:pt>
                <c:pt idx="183">
                  <c:v>80.837004405286351</c:v>
                </c:pt>
                <c:pt idx="184">
                  <c:v>81.277533039647579</c:v>
                </c:pt>
                <c:pt idx="185">
                  <c:v>81.718061674008808</c:v>
                </c:pt>
                <c:pt idx="186">
                  <c:v>82.158590308370052</c:v>
                </c:pt>
                <c:pt idx="187">
                  <c:v>82.59911894273128</c:v>
                </c:pt>
                <c:pt idx="188">
                  <c:v>83.039647577092509</c:v>
                </c:pt>
                <c:pt idx="189">
                  <c:v>83.480176211453752</c:v>
                </c:pt>
                <c:pt idx="190">
                  <c:v>83.920704845814981</c:v>
                </c:pt>
                <c:pt idx="191">
                  <c:v>84.36123348017621</c:v>
                </c:pt>
                <c:pt idx="192">
                  <c:v>84.801762114537453</c:v>
                </c:pt>
                <c:pt idx="193">
                  <c:v>85.242290748898682</c:v>
                </c:pt>
                <c:pt idx="194">
                  <c:v>85.682819383259911</c:v>
                </c:pt>
                <c:pt idx="195">
                  <c:v>86.12334801762114</c:v>
                </c:pt>
                <c:pt idx="196">
                  <c:v>86.563876651982383</c:v>
                </c:pt>
                <c:pt idx="197">
                  <c:v>87.004405286343612</c:v>
                </c:pt>
                <c:pt idx="198">
                  <c:v>87.444933920704841</c:v>
                </c:pt>
                <c:pt idx="199">
                  <c:v>87.885462555066084</c:v>
                </c:pt>
                <c:pt idx="200">
                  <c:v>88.325991189427313</c:v>
                </c:pt>
                <c:pt idx="201">
                  <c:v>88.766519823788542</c:v>
                </c:pt>
                <c:pt idx="202">
                  <c:v>89.207048458149785</c:v>
                </c:pt>
                <c:pt idx="203">
                  <c:v>89.647577092511014</c:v>
                </c:pt>
                <c:pt idx="204">
                  <c:v>90.088105726872243</c:v>
                </c:pt>
                <c:pt idx="205">
                  <c:v>90.528634361233486</c:v>
                </c:pt>
                <c:pt idx="206">
                  <c:v>90.969162995594715</c:v>
                </c:pt>
                <c:pt idx="207">
                  <c:v>91.409691629955944</c:v>
                </c:pt>
                <c:pt idx="208">
                  <c:v>91.850220264317187</c:v>
                </c:pt>
                <c:pt idx="209">
                  <c:v>92.290748898678416</c:v>
                </c:pt>
                <c:pt idx="210">
                  <c:v>92.731277533039645</c:v>
                </c:pt>
                <c:pt idx="211">
                  <c:v>93.171806167400888</c:v>
                </c:pt>
                <c:pt idx="212">
                  <c:v>93.612334801762117</c:v>
                </c:pt>
                <c:pt idx="213">
                  <c:v>94.052863436123346</c:v>
                </c:pt>
                <c:pt idx="214">
                  <c:v>94.493392070484589</c:v>
                </c:pt>
                <c:pt idx="215">
                  <c:v>94.933920704845818</c:v>
                </c:pt>
                <c:pt idx="216">
                  <c:v>95.374449339207047</c:v>
                </c:pt>
                <c:pt idx="217">
                  <c:v>95.81497797356829</c:v>
                </c:pt>
                <c:pt idx="218">
                  <c:v>96.255506607929519</c:v>
                </c:pt>
                <c:pt idx="219">
                  <c:v>96.696035242290748</c:v>
                </c:pt>
                <c:pt idx="220">
                  <c:v>97.136563876651977</c:v>
                </c:pt>
                <c:pt idx="221">
                  <c:v>97.57709251101322</c:v>
                </c:pt>
                <c:pt idx="222">
                  <c:v>98.017621145374449</c:v>
                </c:pt>
                <c:pt idx="223">
                  <c:v>98.458149779735677</c:v>
                </c:pt>
                <c:pt idx="224">
                  <c:v>98.898678414096921</c:v>
                </c:pt>
                <c:pt idx="225">
                  <c:v>99.33920704845815</c:v>
                </c:pt>
                <c:pt idx="226">
                  <c:v>99.779735682819378</c:v>
                </c:pt>
              </c:numCache>
            </c:numRef>
          </c:xVal>
          <c:yVal>
            <c:numRef>
              <c:f>'Regresión modelo 1'!$F$25:$F$251</c:f>
              <c:numCache>
                <c:formatCode>General</c:formatCode>
                <c:ptCount val="227"/>
                <c:pt idx="0">
                  <c:v>7.27097077778655</c:v>
                </c:pt>
                <c:pt idx="1">
                  <c:v>7.5094230398562196</c:v>
                </c:pt>
                <c:pt idx="2">
                  <c:v>7.7100142034449801</c:v>
                </c:pt>
                <c:pt idx="3">
                  <c:v>7.79277690180104</c:v>
                </c:pt>
                <c:pt idx="4">
                  <c:v>7.8602638377877598</c:v>
                </c:pt>
                <c:pt idx="5">
                  <c:v>8.1850246148028898</c:v>
                </c:pt>
                <c:pt idx="6">
                  <c:v>8.2457879368561606</c:v>
                </c:pt>
                <c:pt idx="7">
                  <c:v>8.2943207485555508</c:v>
                </c:pt>
                <c:pt idx="8">
                  <c:v>8.3503507604118994</c:v>
                </c:pt>
                <c:pt idx="9">
                  <c:v>8.3705642253267101</c:v>
                </c:pt>
                <c:pt idx="10">
                  <c:v>8.4421586550257501</c:v>
                </c:pt>
                <c:pt idx="11">
                  <c:v>8.4794372130664808</c:v>
                </c:pt>
                <c:pt idx="12">
                  <c:v>8.50788441336333</c:v>
                </c:pt>
                <c:pt idx="13">
                  <c:v>8.5555857179735693</c:v>
                </c:pt>
                <c:pt idx="14">
                  <c:v>8.5889170899723997</c:v>
                </c:pt>
                <c:pt idx="15">
                  <c:v>8.6273889321606205</c:v>
                </c:pt>
                <c:pt idx="16">
                  <c:v>8.7155221974232209</c:v>
                </c:pt>
                <c:pt idx="17">
                  <c:v>8.7229141060338495</c:v>
                </c:pt>
                <c:pt idx="18">
                  <c:v>8.7427560690363109</c:v>
                </c:pt>
                <c:pt idx="19">
                  <c:v>8.7583459116599691</c:v>
                </c:pt>
                <c:pt idx="20">
                  <c:v>8.7982368909579307</c:v>
                </c:pt>
                <c:pt idx="21">
                  <c:v>8.8394016627336693</c:v>
                </c:pt>
                <c:pt idx="22">
                  <c:v>8.8474474391362303</c:v>
                </c:pt>
                <c:pt idx="23">
                  <c:v>8.8534533595396994</c:v>
                </c:pt>
                <c:pt idx="24">
                  <c:v>8.8606104478735599</c:v>
                </c:pt>
                <c:pt idx="25">
                  <c:v>8.88315837113411</c:v>
                </c:pt>
                <c:pt idx="26">
                  <c:v>8.9010274837347492</c:v>
                </c:pt>
                <c:pt idx="27">
                  <c:v>8.9077180953868904</c:v>
                </c:pt>
                <c:pt idx="28">
                  <c:v>8.9337302074684004</c:v>
                </c:pt>
                <c:pt idx="29">
                  <c:v>8.9650030401632108</c:v>
                </c:pt>
                <c:pt idx="30">
                  <c:v>8.9784295101805895</c:v>
                </c:pt>
                <c:pt idx="31">
                  <c:v>8.9807676737036601</c:v>
                </c:pt>
                <c:pt idx="32">
                  <c:v>8.9884196388330597</c:v>
                </c:pt>
                <c:pt idx="33">
                  <c:v>8.9978468526319997</c:v>
                </c:pt>
                <c:pt idx="34">
                  <c:v>9.0158078393677492</c:v>
                </c:pt>
                <c:pt idx="35">
                  <c:v>9.0611991510547902</c:v>
                </c:pt>
                <c:pt idx="36">
                  <c:v>9.0820867381631398</c:v>
                </c:pt>
                <c:pt idx="37">
                  <c:v>9.0939568525087306</c:v>
                </c:pt>
                <c:pt idx="38">
                  <c:v>9.1004109403072704</c:v>
                </c:pt>
                <c:pt idx="39">
                  <c:v>9.1564145663245302</c:v>
                </c:pt>
                <c:pt idx="40">
                  <c:v>9.1946135814646404</c:v>
                </c:pt>
                <c:pt idx="41">
                  <c:v>9.2201841022856996</c:v>
                </c:pt>
                <c:pt idx="42">
                  <c:v>9.2246951183924999</c:v>
                </c:pt>
                <c:pt idx="43">
                  <c:v>9.2366781279690198</c:v>
                </c:pt>
                <c:pt idx="44">
                  <c:v>9.2477927205027708</c:v>
                </c:pt>
                <c:pt idx="45">
                  <c:v>9.2509490099843408</c:v>
                </c:pt>
                <c:pt idx="46">
                  <c:v>9.2688264382162195</c:v>
                </c:pt>
                <c:pt idx="47">
                  <c:v>9.2897531419744208</c:v>
                </c:pt>
                <c:pt idx="48">
                  <c:v>9.4157470723747991</c:v>
                </c:pt>
                <c:pt idx="49">
                  <c:v>9.4170007474349404</c:v>
                </c:pt>
                <c:pt idx="50">
                  <c:v>9.4211416354269009</c:v>
                </c:pt>
                <c:pt idx="51">
                  <c:v>9.4359671733763495</c:v>
                </c:pt>
                <c:pt idx="52">
                  <c:v>9.4370934709546894</c:v>
                </c:pt>
                <c:pt idx="53">
                  <c:v>9.4625858354315895</c:v>
                </c:pt>
                <c:pt idx="54">
                  <c:v>9.4821850583784393</c:v>
                </c:pt>
                <c:pt idx="55">
                  <c:v>9.5040711841251806</c:v>
                </c:pt>
                <c:pt idx="56">
                  <c:v>9.5508246304495898</c:v>
                </c:pt>
                <c:pt idx="57">
                  <c:v>9.6754113521321496</c:v>
                </c:pt>
                <c:pt idx="58">
                  <c:v>9.7046103598584406</c:v>
                </c:pt>
                <c:pt idx="59">
                  <c:v>9.7206662940255093</c:v>
                </c:pt>
                <c:pt idx="60">
                  <c:v>9.7210901146120303</c:v>
                </c:pt>
                <c:pt idx="61">
                  <c:v>9.7299733852574306</c:v>
                </c:pt>
                <c:pt idx="62">
                  <c:v>9.7343512724919208</c:v>
                </c:pt>
                <c:pt idx="63">
                  <c:v>9.7353830199997997</c:v>
                </c:pt>
                <c:pt idx="64">
                  <c:v>9.7482736870421096</c:v>
                </c:pt>
                <c:pt idx="65">
                  <c:v>9.8175710625055999</c:v>
                </c:pt>
                <c:pt idx="66">
                  <c:v>9.8416248329037099</c:v>
                </c:pt>
                <c:pt idx="67">
                  <c:v>9.8453081114519403</c:v>
                </c:pt>
                <c:pt idx="68">
                  <c:v>9.8563163401476199</c:v>
                </c:pt>
                <c:pt idx="69">
                  <c:v>9.8817155736834401</c:v>
                </c:pt>
                <c:pt idx="70">
                  <c:v>9.8938675934016</c:v>
                </c:pt>
                <c:pt idx="71">
                  <c:v>9.9421722451311503</c:v>
                </c:pt>
                <c:pt idx="72">
                  <c:v>9.9550118079071996</c:v>
                </c:pt>
                <c:pt idx="73">
                  <c:v>10.002539627490201</c:v>
                </c:pt>
                <c:pt idx="74">
                  <c:v>10.0261430976688</c:v>
                </c:pt>
                <c:pt idx="75">
                  <c:v>10.0478539704553</c:v>
                </c:pt>
                <c:pt idx="76">
                  <c:v>10.079399829479801</c:v>
                </c:pt>
                <c:pt idx="77">
                  <c:v>10.123227282813501</c:v>
                </c:pt>
                <c:pt idx="78">
                  <c:v>10.1373919332206</c:v>
                </c:pt>
                <c:pt idx="79">
                  <c:v>10.152759107280099</c:v>
                </c:pt>
                <c:pt idx="80">
                  <c:v>10.173671408695199</c:v>
                </c:pt>
                <c:pt idx="81">
                  <c:v>10.2061950614975</c:v>
                </c:pt>
                <c:pt idx="82">
                  <c:v>10.207395984046</c:v>
                </c:pt>
                <c:pt idx="83">
                  <c:v>10.223711138442599</c:v>
                </c:pt>
                <c:pt idx="84">
                  <c:v>10.3343428077985</c:v>
                </c:pt>
                <c:pt idx="85">
                  <c:v>10.3343851862214</c:v>
                </c:pt>
                <c:pt idx="86">
                  <c:v>10.363710853084299</c:v>
                </c:pt>
                <c:pt idx="87">
                  <c:v>10.504291994031</c:v>
                </c:pt>
                <c:pt idx="88">
                  <c:v>10.537643253834601</c:v>
                </c:pt>
                <c:pt idx="89">
                  <c:v>10.5737807138864</c:v>
                </c:pt>
                <c:pt idx="90">
                  <c:v>10.606808160625899</c:v>
                </c:pt>
                <c:pt idx="91">
                  <c:v>10.6070967020237</c:v>
                </c:pt>
                <c:pt idx="92">
                  <c:v>10.679110533413599</c:v>
                </c:pt>
                <c:pt idx="93">
                  <c:v>10.7094687859766</c:v>
                </c:pt>
                <c:pt idx="94">
                  <c:v>10.716076520284799</c:v>
                </c:pt>
                <c:pt idx="95">
                  <c:v>10.731387737558499</c:v>
                </c:pt>
                <c:pt idx="96">
                  <c:v>10.7851505845238</c:v>
                </c:pt>
                <c:pt idx="97">
                  <c:v>10.792395643958301</c:v>
                </c:pt>
                <c:pt idx="98">
                  <c:v>10.796328108267501</c:v>
                </c:pt>
                <c:pt idx="99">
                  <c:v>10.8014453475453</c:v>
                </c:pt>
                <c:pt idx="100">
                  <c:v>10.8032182510231</c:v>
                </c:pt>
                <c:pt idx="101">
                  <c:v>10.8165675901179</c:v>
                </c:pt>
                <c:pt idx="102">
                  <c:v>10.8362757840182</c:v>
                </c:pt>
                <c:pt idx="103">
                  <c:v>10.838217460759999</c:v>
                </c:pt>
                <c:pt idx="104">
                  <c:v>10.8630801444586</c:v>
                </c:pt>
                <c:pt idx="105">
                  <c:v>10.8641973805909</c:v>
                </c:pt>
                <c:pt idx="106">
                  <c:v>10.8680885903786</c:v>
                </c:pt>
                <c:pt idx="107">
                  <c:v>10.9037708823633</c:v>
                </c:pt>
                <c:pt idx="108">
                  <c:v>10.905926865556699</c:v>
                </c:pt>
                <c:pt idx="109">
                  <c:v>10.938131884390501</c:v>
                </c:pt>
                <c:pt idx="110">
                  <c:v>10.948422516080401</c:v>
                </c:pt>
                <c:pt idx="111">
                  <c:v>11.0783821431401</c:v>
                </c:pt>
                <c:pt idx="112">
                  <c:v>11.1012332832703</c:v>
                </c:pt>
                <c:pt idx="113">
                  <c:v>11.120035632618301</c:v>
                </c:pt>
                <c:pt idx="114">
                  <c:v>11.129256217245199</c:v>
                </c:pt>
                <c:pt idx="115">
                  <c:v>11.159513118525201</c:v>
                </c:pt>
                <c:pt idx="116">
                  <c:v>11.161869533578599</c:v>
                </c:pt>
                <c:pt idx="117">
                  <c:v>11.1648311325302</c:v>
                </c:pt>
                <c:pt idx="118">
                  <c:v>11.1717549024796</c:v>
                </c:pt>
                <c:pt idx="119">
                  <c:v>11.172488965793599</c:v>
                </c:pt>
                <c:pt idx="120">
                  <c:v>11.189518368516501</c:v>
                </c:pt>
                <c:pt idx="121">
                  <c:v>11.215946778501699</c:v>
                </c:pt>
                <c:pt idx="122">
                  <c:v>11.224503239897199</c:v>
                </c:pt>
                <c:pt idx="123">
                  <c:v>11.244290289142</c:v>
                </c:pt>
                <c:pt idx="124">
                  <c:v>11.3114866850842</c:v>
                </c:pt>
                <c:pt idx="125">
                  <c:v>11.3382380744366</c:v>
                </c:pt>
                <c:pt idx="126">
                  <c:v>11.3440989290337</c:v>
                </c:pt>
                <c:pt idx="127">
                  <c:v>11.3547264160474</c:v>
                </c:pt>
                <c:pt idx="128">
                  <c:v>11.5232939285148</c:v>
                </c:pt>
                <c:pt idx="129">
                  <c:v>11.528865797663499</c:v>
                </c:pt>
                <c:pt idx="130">
                  <c:v>11.540313667707601</c:v>
                </c:pt>
                <c:pt idx="131">
                  <c:v>11.5455065211423</c:v>
                </c:pt>
                <c:pt idx="132">
                  <c:v>11.635618336858901</c:v>
                </c:pt>
                <c:pt idx="133">
                  <c:v>11.6639081463958</c:v>
                </c:pt>
                <c:pt idx="134">
                  <c:v>11.733266744144901</c:v>
                </c:pt>
                <c:pt idx="135">
                  <c:v>11.7434568865306</c:v>
                </c:pt>
                <c:pt idx="136">
                  <c:v>11.7543799111374</c:v>
                </c:pt>
                <c:pt idx="137">
                  <c:v>11.7623483380153</c:v>
                </c:pt>
                <c:pt idx="138">
                  <c:v>11.7683980121889</c:v>
                </c:pt>
                <c:pt idx="139">
                  <c:v>11.7769742339699</c:v>
                </c:pt>
                <c:pt idx="140">
                  <c:v>11.7827545055176</c:v>
                </c:pt>
                <c:pt idx="141">
                  <c:v>11.789310582972499</c:v>
                </c:pt>
                <c:pt idx="142">
                  <c:v>11.8070467304142</c:v>
                </c:pt>
                <c:pt idx="143">
                  <c:v>11.869993035915</c:v>
                </c:pt>
                <c:pt idx="144">
                  <c:v>11.883684430821599</c:v>
                </c:pt>
                <c:pt idx="145">
                  <c:v>11.905330116589599</c:v>
                </c:pt>
                <c:pt idx="146">
                  <c:v>11.9274403618685</c:v>
                </c:pt>
                <c:pt idx="147">
                  <c:v>11.985498080138299</c:v>
                </c:pt>
                <c:pt idx="148">
                  <c:v>11.9918620812419</c:v>
                </c:pt>
                <c:pt idx="149">
                  <c:v>11.996086087731101</c:v>
                </c:pt>
                <c:pt idx="150">
                  <c:v>12.0098894209605</c:v>
                </c:pt>
                <c:pt idx="151">
                  <c:v>12.0404335910972</c:v>
                </c:pt>
                <c:pt idx="152">
                  <c:v>12.0611506304217</c:v>
                </c:pt>
                <c:pt idx="153">
                  <c:v>12.063831042260899</c:v>
                </c:pt>
                <c:pt idx="154">
                  <c:v>12.0697898274764</c:v>
                </c:pt>
                <c:pt idx="155">
                  <c:v>12.070743450517201</c:v>
                </c:pt>
                <c:pt idx="156">
                  <c:v>12.1408216057158</c:v>
                </c:pt>
                <c:pt idx="157">
                  <c:v>12.1559626741874</c:v>
                </c:pt>
                <c:pt idx="158">
                  <c:v>12.185562128385</c:v>
                </c:pt>
                <c:pt idx="159">
                  <c:v>12.237128627018301</c:v>
                </c:pt>
                <c:pt idx="160">
                  <c:v>12.305398164265499</c:v>
                </c:pt>
                <c:pt idx="161">
                  <c:v>12.3891350076662</c:v>
                </c:pt>
                <c:pt idx="162">
                  <c:v>12.476696630348</c:v>
                </c:pt>
                <c:pt idx="163">
                  <c:v>12.488602261842599</c:v>
                </c:pt>
                <c:pt idx="164">
                  <c:v>12.5146666412604</c:v>
                </c:pt>
                <c:pt idx="165">
                  <c:v>12.594185146813601</c:v>
                </c:pt>
                <c:pt idx="166">
                  <c:v>12.5946001540522</c:v>
                </c:pt>
                <c:pt idx="167">
                  <c:v>12.632061113609801</c:v>
                </c:pt>
                <c:pt idx="168">
                  <c:v>12.684421983915</c:v>
                </c:pt>
                <c:pt idx="169">
                  <c:v>12.792219189861299</c:v>
                </c:pt>
                <c:pt idx="170">
                  <c:v>12.795457633243901</c:v>
                </c:pt>
                <c:pt idx="171">
                  <c:v>12.826173058498</c:v>
                </c:pt>
                <c:pt idx="172">
                  <c:v>12.8625237125762</c:v>
                </c:pt>
                <c:pt idx="173">
                  <c:v>12.890167075462999</c:v>
                </c:pt>
                <c:pt idx="174">
                  <c:v>12.8930250407356</c:v>
                </c:pt>
                <c:pt idx="175">
                  <c:v>12.911682543941</c:v>
                </c:pt>
                <c:pt idx="176">
                  <c:v>12.940044362006301</c:v>
                </c:pt>
                <c:pt idx="177">
                  <c:v>12.948363767984899</c:v>
                </c:pt>
                <c:pt idx="178">
                  <c:v>12.9835218184633</c:v>
                </c:pt>
                <c:pt idx="179">
                  <c:v>12.9996017411798</c:v>
                </c:pt>
                <c:pt idx="180">
                  <c:v>13.0790320816701</c:v>
                </c:pt>
                <c:pt idx="181">
                  <c:v>13.085111236246499</c:v>
                </c:pt>
                <c:pt idx="182">
                  <c:v>13.2183132733731</c:v>
                </c:pt>
                <c:pt idx="183">
                  <c:v>13.408460182572099</c:v>
                </c:pt>
                <c:pt idx="184">
                  <c:v>13.551631014491401</c:v>
                </c:pt>
                <c:pt idx="185">
                  <c:v>13.556158770694401</c:v>
                </c:pt>
                <c:pt idx="186">
                  <c:v>13.6238377743265</c:v>
                </c:pt>
                <c:pt idx="187">
                  <c:v>13.700866564958</c:v>
                </c:pt>
                <c:pt idx="188">
                  <c:v>13.7523369037492</c:v>
                </c:pt>
                <c:pt idx="189">
                  <c:v>13.8393172072269</c:v>
                </c:pt>
                <c:pt idx="190">
                  <c:v>13.8952967610189</c:v>
                </c:pt>
                <c:pt idx="191">
                  <c:v>13.9956895410496</c:v>
                </c:pt>
                <c:pt idx="192">
                  <c:v>14.1356808126726</c:v>
                </c:pt>
                <c:pt idx="193">
                  <c:v>14.226298584799499</c:v>
                </c:pt>
                <c:pt idx="194">
                  <c:v>14.229214282811601</c:v>
                </c:pt>
                <c:pt idx="195">
                  <c:v>14.2485790938621</c:v>
                </c:pt>
                <c:pt idx="196">
                  <c:v>14.258787436608401</c:v>
                </c:pt>
                <c:pt idx="197">
                  <c:v>14.280508224643</c:v>
                </c:pt>
                <c:pt idx="198">
                  <c:v>14.425350047120601</c:v>
                </c:pt>
                <c:pt idx="199">
                  <c:v>14.4335823745174</c:v>
                </c:pt>
                <c:pt idx="200">
                  <c:v>14.4433640728583</c:v>
                </c:pt>
                <c:pt idx="201">
                  <c:v>14.5554557092204</c:v>
                </c:pt>
                <c:pt idx="202">
                  <c:v>14.5854832832329</c:v>
                </c:pt>
                <c:pt idx="203">
                  <c:v>14.589864266496299</c:v>
                </c:pt>
                <c:pt idx="204">
                  <c:v>14.623077908516199</c:v>
                </c:pt>
                <c:pt idx="205">
                  <c:v>14.6770965923023</c:v>
                </c:pt>
                <c:pt idx="206">
                  <c:v>14.7076154416823</c:v>
                </c:pt>
                <c:pt idx="207">
                  <c:v>14.7076367570061</c:v>
                </c:pt>
                <c:pt idx="208">
                  <c:v>14.8011528253016</c:v>
                </c:pt>
                <c:pt idx="209">
                  <c:v>14.808764092082701</c:v>
                </c:pt>
                <c:pt idx="210">
                  <c:v>14.953915931988201</c:v>
                </c:pt>
                <c:pt idx="211">
                  <c:v>15.021907852899901</c:v>
                </c:pt>
                <c:pt idx="212">
                  <c:v>15.2320441726882</c:v>
                </c:pt>
                <c:pt idx="213">
                  <c:v>15.4082957005055</c:v>
                </c:pt>
                <c:pt idx="214">
                  <c:v>15.687597811141799</c:v>
                </c:pt>
                <c:pt idx="215">
                  <c:v>15.7050562411223</c:v>
                </c:pt>
                <c:pt idx="216">
                  <c:v>15.772977204557099</c:v>
                </c:pt>
                <c:pt idx="217">
                  <c:v>15.784174735328801</c:v>
                </c:pt>
                <c:pt idx="218">
                  <c:v>15.854205519729</c:v>
                </c:pt>
                <c:pt idx="219">
                  <c:v>16.115078753315601</c:v>
                </c:pt>
                <c:pt idx="220">
                  <c:v>16.252532889109801</c:v>
                </c:pt>
                <c:pt idx="221">
                  <c:v>16.281949147555299</c:v>
                </c:pt>
                <c:pt idx="222">
                  <c:v>16.287675258098201</c:v>
                </c:pt>
                <c:pt idx="223">
                  <c:v>16.694679666775102</c:v>
                </c:pt>
                <c:pt idx="224">
                  <c:v>17.003072506958901</c:v>
                </c:pt>
                <c:pt idx="225">
                  <c:v>17.307022864463899</c:v>
                </c:pt>
                <c:pt idx="226">
                  <c:v>17.872713528619801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5-47A2-A9D3-4186E5A7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7352"/>
        <c:axId val="469032104"/>
      </c:scatterChart>
      <c:valAx>
        <c:axId val="46903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2104"/>
        <c:crosses val="autoZero"/>
        <c:crossBetween val="midCat"/>
      </c:valAx>
      <c:valAx>
        <c:axId val="46903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Tasa de desempleo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7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133349</xdr:colOff>
      <xdr:row>0</xdr:row>
      <xdr:rowOff>304799</xdr:rowOff>
    </xdr:from>
    <xdr:to>
      <xdr:col>36</xdr:col>
      <xdr:colOff>333374</xdr:colOff>
      <xdr:row>38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331876</xdr:colOff>
      <xdr:row>0</xdr:row>
      <xdr:rowOff>228389</xdr:rowOff>
    </xdr:from>
    <xdr:to>
      <xdr:col>30</xdr:col>
      <xdr:colOff>383324</xdr:colOff>
      <xdr:row>41</xdr:row>
      <xdr:rowOff>81312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0</xdr:row>
      <xdr:rowOff>180975</xdr:rowOff>
    </xdr:from>
    <xdr:to>
      <xdr:col>15</xdr:col>
      <xdr:colOff>238125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2"/>
  <sheetViews>
    <sheetView tabSelected="1" topLeftCell="A2" workbookViewId="0">
      <selection activeCell="S17" sqref="S17"/>
    </sheetView>
  </sheetViews>
  <sheetFormatPr baseColWidth="10" defaultRowHeight="15" x14ac:dyDescent="0.25"/>
  <cols>
    <col min="1" max="1" width="10.85546875" bestFit="1" customWidth="1"/>
    <col min="2" max="2" width="11" hidden="1" customWidth="1"/>
    <col min="3" max="3" width="11" bestFit="1" customWidth="1"/>
    <col min="23" max="23" width="16.28515625" bestFit="1" customWidth="1"/>
    <col min="24" max="24" width="12" bestFit="1" customWidth="1"/>
  </cols>
  <sheetData>
    <row r="1" spans="1:21" ht="38.25" x14ac:dyDescent="0.25">
      <c r="A1" s="1" t="s">
        <v>0</v>
      </c>
      <c r="B1" s="2" t="s">
        <v>1</v>
      </c>
      <c r="C1" s="3" t="s">
        <v>2</v>
      </c>
      <c r="D1" s="10" t="s">
        <v>230</v>
      </c>
      <c r="E1" s="10" t="s">
        <v>272</v>
      </c>
      <c r="F1" s="10" t="s">
        <v>273</v>
      </c>
      <c r="G1" s="10" t="s">
        <v>274</v>
      </c>
      <c r="H1" s="10" t="s">
        <v>275</v>
      </c>
      <c r="I1" s="10" t="s">
        <v>276</v>
      </c>
      <c r="J1" s="16" t="s">
        <v>277</v>
      </c>
      <c r="K1" s="16" t="s">
        <v>278</v>
      </c>
      <c r="L1" s="16" t="s">
        <v>279</v>
      </c>
      <c r="M1" s="16" t="s">
        <v>283</v>
      </c>
      <c r="N1" t="s">
        <v>284</v>
      </c>
      <c r="O1" t="s">
        <v>285</v>
      </c>
      <c r="P1" s="20" t="s">
        <v>295</v>
      </c>
      <c r="Q1" s="20" t="s">
        <v>296</v>
      </c>
      <c r="R1" s="20" t="s">
        <v>297</v>
      </c>
      <c r="S1" s="20" t="s">
        <v>298</v>
      </c>
      <c r="T1" s="20" t="s">
        <v>299</v>
      </c>
      <c r="U1" s="20" t="s">
        <v>300</v>
      </c>
    </row>
    <row r="2" spans="1:21" x14ac:dyDescent="0.25">
      <c r="A2" s="4" t="s">
        <v>229</v>
      </c>
      <c r="B2" s="5">
        <v>53.008759880626997</v>
      </c>
      <c r="C2" s="6">
        <v>16.694679666775102</v>
      </c>
      <c r="D2">
        <v>1</v>
      </c>
      <c r="E2">
        <f>+D2^2</f>
        <v>1</v>
      </c>
      <c r="F2">
        <f>D2^3</f>
        <v>1</v>
      </c>
      <c r="G2">
        <f>+D2^4</f>
        <v>1</v>
      </c>
      <c r="H2">
        <f>+D2^5</f>
        <v>1</v>
      </c>
      <c r="I2">
        <f>+D2^6</f>
        <v>1</v>
      </c>
      <c r="J2">
        <f>+'Regresión modelo 1'!$B$18*Datos!D2+'Regresión modelo 1'!$B$17</f>
        <v>14.444696538164717</v>
      </c>
      <c r="K2">
        <f>+'Regresión modelo2'!$B$19*Datos!E2+'Regresión modelo2'!$B$18*Datos!D2+'Regresión modelo2'!$B$17</f>
        <v>15.845658881615755</v>
      </c>
      <c r="L2">
        <f>+'Regresión grado 6'!$B$23*Datos!I2+'Regresión grado 6'!$B$22*Datos!H2+'Regresión grado 6'!$B$21*Datos!G2+'Regresión grado 6'!$B$20*Datos!F2+'Regresión grado 6'!$B$19*Datos!E2+'Regresión grado 6'!$B$18*Datos!D2+'Regresión grado 6'!$B$17</f>
        <v>14.929205164429677</v>
      </c>
      <c r="M2">
        <f>+($C2-J2)^2</f>
        <v>5.0624240790313753</v>
      </c>
      <c r="N2">
        <f>+($C2-K2)^2</f>
        <v>0.72083629363259361</v>
      </c>
      <c r="O2">
        <f>+($C2-L2)^2</f>
        <v>3.1169002184318262</v>
      </c>
      <c r="P2">
        <f>+ABS($C2-J2)</f>
        <v>2.2499831286103849</v>
      </c>
      <c r="Q2">
        <f>+ABS($C2-K2)</f>
        <v>0.84902078515934676</v>
      </c>
      <c r="R2">
        <f>+ABS($C2-L2)</f>
        <v>1.765474502345425</v>
      </c>
      <c r="S2">
        <f>+ABS(($C2-J2)/J2)</f>
        <v>0.1557653442331339</v>
      </c>
      <c r="T2">
        <f>+ABS(($C2-K2)/K2)</f>
        <v>5.3580655213043026E-2</v>
      </c>
      <c r="U2">
        <f>+ABS(($C2-L2)/L2)</f>
        <v>0.11825642978983533</v>
      </c>
    </row>
    <row r="3" spans="1:21" x14ac:dyDescent="0.25">
      <c r="A3" s="7" t="s">
        <v>228</v>
      </c>
      <c r="B3" s="8">
        <v>52.713679570107502</v>
      </c>
      <c r="C3" s="9">
        <v>17.307022864463899</v>
      </c>
      <c r="D3">
        <v>2</v>
      </c>
      <c r="E3">
        <f t="shared" ref="E3:E66" si="0">+D3^2</f>
        <v>4</v>
      </c>
      <c r="F3">
        <f t="shared" ref="F3:F66" si="1">D3^3</f>
        <v>8</v>
      </c>
      <c r="G3">
        <f t="shared" ref="G3:G66" si="2">+D3^4</f>
        <v>16</v>
      </c>
      <c r="H3">
        <f t="shared" ref="H3:H66" si="3">+D3^5</f>
        <v>32</v>
      </c>
      <c r="I3">
        <f t="shared" ref="I3:I66" si="4">+D3^6</f>
        <v>64</v>
      </c>
      <c r="J3">
        <f>+'Regresión modelo 1'!$B$18*Datos!D3+'Regresión modelo 1'!$B$17</f>
        <v>14.417577373920453</v>
      </c>
      <c r="K3">
        <f>+'Regresión modelo2'!$B$19*Datos!E3+'Regresión modelo2'!$B$18*Datos!D3+'Regresión modelo2'!$B$17</f>
        <v>15.781346026837392</v>
      </c>
      <c r="L3">
        <f>+'Regresión grado 6'!$B$23*Datos!I3+'Regresión grado 6'!$B$22*Datos!H3+'Regresión grado 6'!$B$21*Datos!G3+'Regresión grado 6'!$B$20*Datos!F3+'Regresión grado 6'!$B$19*Datos!E3+'Regresión grado 6'!$B$18*Datos!D3+'Regresión grado 6'!$B$17</f>
        <v>15.075596195824929</v>
      </c>
      <c r="M3">
        <f>+($C3-J3)^2</f>
        <v>8.3488952428218557</v>
      </c>
      <c r="N3">
        <f t="shared" ref="N3:N66" si="5">+($C3-K3)^2</f>
        <v>2.3276898128700205</v>
      </c>
      <c r="O3">
        <f t="shared" ref="O3:O66" si="6">+($C3-L3)^2</f>
        <v>4.979264977513215</v>
      </c>
      <c r="P3">
        <f t="shared" ref="P3:P66" si="7">+ABS($C3-J3)</f>
        <v>2.8894454905434461</v>
      </c>
      <c r="Q3">
        <f t="shared" ref="Q3:Q66" si="8">+ABS($C3-K3)</f>
        <v>1.5256768376265075</v>
      </c>
      <c r="R3">
        <f t="shared" ref="R3:R66" si="9">+ABS($C3-L3)</f>
        <v>2.2314266686389708</v>
      </c>
      <c r="S3">
        <f t="shared" ref="S3:S66" si="10">+ABS(($C3-J3)/J3)</f>
        <v>0.2004113045906091</v>
      </c>
      <c r="T3">
        <f t="shared" ref="T3:T66" si="11">+ABS(($C3-K3)/K3)</f>
        <v>9.6675963826658176E-2</v>
      </c>
      <c r="U3">
        <f t="shared" ref="U3:U66" si="12">+ABS(($C3-L3)/L3)</f>
        <v>0.14801581573649122</v>
      </c>
    </row>
    <row r="4" spans="1:21" x14ac:dyDescent="0.25">
      <c r="A4" s="4" t="s">
        <v>227</v>
      </c>
      <c r="B4" s="5">
        <v>53.0179193342885</v>
      </c>
      <c r="C4" s="6">
        <v>15.7050562411223</v>
      </c>
      <c r="D4">
        <v>3</v>
      </c>
      <c r="E4">
        <f t="shared" si="0"/>
        <v>9</v>
      </c>
      <c r="F4">
        <f t="shared" si="1"/>
        <v>27</v>
      </c>
      <c r="G4">
        <f t="shared" si="2"/>
        <v>81</v>
      </c>
      <c r="H4">
        <f t="shared" si="3"/>
        <v>243</v>
      </c>
      <c r="I4">
        <f t="shared" si="4"/>
        <v>729</v>
      </c>
      <c r="J4">
        <f>+'Regresión modelo 1'!$B$18*Datos!D4+'Regresión modelo 1'!$B$17</f>
        <v>14.390458209676188</v>
      </c>
      <c r="K4">
        <f>+'Regresión modelo2'!$B$19*Datos!E4+'Regresión modelo2'!$B$18*Datos!D4+'Regresión modelo2'!$B$17</f>
        <v>15.717363782641554</v>
      </c>
      <c r="L4">
        <f>+'Regresión grado 6'!$B$23*Datos!I4+'Regresión grado 6'!$B$22*Datos!H4+'Regresión grado 6'!$B$21*Datos!G4+'Regresión grado 6'!$B$20*Datos!F4+'Regresión grado 6'!$B$19*Datos!E4+'Regresión grado 6'!$B$18*Datos!D4+'Regresión grado 6'!$B$17</f>
        <v>15.201911567246196</v>
      </c>
      <c r="M4">
        <f>+($C4-J4)^2</f>
        <v>1.7281679842819919</v>
      </c>
      <c r="N4">
        <f t="shared" si="5"/>
        <v>1.5147557824816532E-4</v>
      </c>
      <c r="O4">
        <f t="shared" si="6"/>
        <v>0.25315456284989113</v>
      </c>
      <c r="P4">
        <f t="shared" si="7"/>
        <v>1.3145980314461116</v>
      </c>
      <c r="Q4">
        <f t="shared" si="8"/>
        <v>1.2307541519254173E-2</v>
      </c>
      <c r="R4">
        <f t="shared" si="9"/>
        <v>0.50314467387610406</v>
      </c>
      <c r="S4">
        <f t="shared" si="10"/>
        <v>9.135206206027352E-2</v>
      </c>
      <c r="T4">
        <f t="shared" si="11"/>
        <v>7.8305380529823773E-4</v>
      </c>
      <c r="U4">
        <f t="shared" si="12"/>
        <v>3.3097460911440363E-2</v>
      </c>
    </row>
    <row r="5" spans="1:21" x14ac:dyDescent="0.25">
      <c r="A5" s="7" t="s">
        <v>226</v>
      </c>
      <c r="B5" s="8">
        <v>51.454532095463399</v>
      </c>
      <c r="C5" s="9">
        <v>14.589864266496299</v>
      </c>
      <c r="D5">
        <v>4</v>
      </c>
      <c r="E5">
        <f t="shared" si="0"/>
        <v>16</v>
      </c>
      <c r="F5">
        <f t="shared" si="1"/>
        <v>64</v>
      </c>
      <c r="G5">
        <f t="shared" si="2"/>
        <v>256</v>
      </c>
      <c r="H5">
        <f t="shared" si="3"/>
        <v>1024</v>
      </c>
      <c r="I5">
        <f t="shared" si="4"/>
        <v>4096</v>
      </c>
      <c r="J5">
        <f>+'Regresión modelo 1'!$B$18*Datos!D5+'Regresión modelo 1'!$B$17</f>
        <v>14.363339045431923</v>
      </c>
      <c r="K5">
        <f>+'Regresión modelo2'!$B$19*Datos!E5+'Regresión modelo2'!$B$18*Datos!D5+'Regresión modelo2'!$B$17</f>
        <v>15.653712149028241</v>
      </c>
      <c r="L5">
        <f>+'Regresión grado 6'!$B$23*Datos!I5+'Regresión grado 6'!$B$22*Datos!H5+'Regresión grado 6'!$B$21*Datos!G5+'Regresión grado 6'!$B$20*Datos!F5+'Regresión grado 6'!$B$19*Datos!E5+'Regresión grado 6'!$B$18*Datos!D5+'Regresión grado 6'!$B$17</f>
        <v>15.309273579029384</v>
      </c>
      <c r="M5">
        <f t="shared" ref="M5:M66" si="13">+($C5-J5)^2</f>
        <v>5.1313675778264518E-2</v>
      </c>
      <c r="N5">
        <f t="shared" si="5"/>
        <v>1.1317723171676961</v>
      </c>
      <c r="O5">
        <f t="shared" si="6"/>
        <v>0.5175497589593252</v>
      </c>
      <c r="P5">
        <f t="shared" si="7"/>
        <v>0.22652522106437623</v>
      </c>
      <c r="Q5">
        <f t="shared" si="8"/>
        <v>1.0638478825319417</v>
      </c>
      <c r="R5">
        <f t="shared" si="9"/>
        <v>0.71940931253308449</v>
      </c>
      <c r="S5">
        <f t="shared" si="10"/>
        <v>1.5771069689844833E-2</v>
      </c>
      <c r="T5">
        <f t="shared" si="11"/>
        <v>6.7961380176393735E-2</v>
      </c>
      <c r="U5">
        <f t="shared" si="12"/>
        <v>4.6991734050564629E-2</v>
      </c>
    </row>
    <row r="6" spans="1:21" x14ac:dyDescent="0.25">
      <c r="A6" s="4" t="s">
        <v>225</v>
      </c>
      <c r="B6" s="5">
        <v>51.232980759179704</v>
      </c>
      <c r="C6" s="6">
        <v>14.226298584799499</v>
      </c>
      <c r="D6">
        <v>5</v>
      </c>
      <c r="E6">
        <f t="shared" si="0"/>
        <v>25</v>
      </c>
      <c r="F6">
        <f t="shared" si="1"/>
        <v>125</v>
      </c>
      <c r="G6">
        <f t="shared" si="2"/>
        <v>625</v>
      </c>
      <c r="H6">
        <f t="shared" si="3"/>
        <v>3125</v>
      </c>
      <c r="I6">
        <f t="shared" si="4"/>
        <v>15625</v>
      </c>
      <c r="J6">
        <f>+'Regresión modelo 1'!$B$18*Datos!D6+'Regresión modelo 1'!$B$17</f>
        <v>14.33621988118766</v>
      </c>
      <c r="K6">
        <f>+'Regresión modelo2'!$B$19*Datos!E6+'Regresión modelo2'!$B$18*Datos!D6+'Regresión modelo2'!$B$17</f>
        <v>15.590391125997455</v>
      </c>
      <c r="L6">
        <f>+'Regresión grado 6'!$B$23*Datos!I6+'Regresión grado 6'!$B$22*Datos!H6+'Regresión grado 6'!$B$21*Datos!G6+'Regresión grado 6'!$B$20*Datos!F6+'Regresión grado 6'!$B$19*Datos!E6+'Regresión grado 6'!$B$18*Datos!D6+'Regresión grado 6'!$B$17</f>
        <v>15.398766967362269</v>
      </c>
      <c r="M6">
        <f t="shared" si="13"/>
        <v>1.2082691399653754E-2</v>
      </c>
      <c r="N6">
        <f t="shared" si="5"/>
        <v>1.8607484609518952</v>
      </c>
      <c r="O6">
        <f t="shared" si="6"/>
        <v>1.3746821081093563</v>
      </c>
      <c r="P6">
        <f t="shared" si="7"/>
        <v>0.10992129638816017</v>
      </c>
      <c r="Q6">
        <f t="shared" si="8"/>
        <v>1.3640925411979552</v>
      </c>
      <c r="R6">
        <f t="shared" si="9"/>
        <v>1.1724683825627693</v>
      </c>
      <c r="S6">
        <f t="shared" si="10"/>
        <v>7.6673835431613048E-3</v>
      </c>
      <c r="T6">
        <f t="shared" si="11"/>
        <v>8.7495722857349564E-2</v>
      </c>
      <c r="U6">
        <f t="shared" si="12"/>
        <v>7.6140406894124671E-2</v>
      </c>
    </row>
    <row r="7" spans="1:21" x14ac:dyDescent="0.25">
      <c r="A7" s="7" t="s">
        <v>224</v>
      </c>
      <c r="B7" s="8">
        <v>51.760687780325703</v>
      </c>
      <c r="C7" s="9">
        <v>15.2320441726882</v>
      </c>
      <c r="D7">
        <v>6</v>
      </c>
      <c r="E7">
        <f t="shared" si="0"/>
        <v>36</v>
      </c>
      <c r="F7">
        <f t="shared" si="1"/>
        <v>216</v>
      </c>
      <c r="G7">
        <f t="shared" si="2"/>
        <v>1296</v>
      </c>
      <c r="H7">
        <f t="shared" si="3"/>
        <v>7776</v>
      </c>
      <c r="I7">
        <f t="shared" si="4"/>
        <v>46656</v>
      </c>
      <c r="J7">
        <f>+'Regresión modelo 1'!$B$18*Datos!D7+'Regresión modelo 1'!$B$17</f>
        <v>14.309100716943394</v>
      </c>
      <c r="K7">
        <f>+'Regresión modelo2'!$B$19*Datos!E7+'Regresión modelo2'!$B$18*Datos!D7+'Regresión modelo2'!$B$17</f>
        <v>15.527400713549193</v>
      </c>
      <c r="L7">
        <f>+'Regresión grado 6'!$B$23*Datos!I7+'Regresión grado 6'!$B$22*Datos!H7+'Regresión grado 6'!$B$21*Datos!G7+'Regresión grado 6'!$B$20*Datos!F7+'Regresión grado 6'!$B$19*Datos!E7+'Regresión grado 6'!$B$18*Datos!D7+'Regresión grado 6'!$B$17</f>
        <v>15.471439632414771</v>
      </c>
      <c r="M7">
        <f t="shared" si="13"/>
        <v>0.85182462250216373</v>
      </c>
      <c r="N7">
        <f t="shared" si="5"/>
        <v>8.7235486229371592E-2</v>
      </c>
      <c r="O7">
        <f t="shared" si="6"/>
        <v>5.731018613769652E-2</v>
      </c>
      <c r="P7">
        <f t="shared" si="7"/>
        <v>0.92294345574480552</v>
      </c>
      <c r="Q7">
        <f t="shared" si="8"/>
        <v>0.29535654086099328</v>
      </c>
      <c r="R7">
        <f t="shared" si="9"/>
        <v>0.2393954597265715</v>
      </c>
      <c r="S7">
        <f t="shared" si="10"/>
        <v>6.4500451426129729E-2</v>
      </c>
      <c r="T7">
        <f t="shared" si="11"/>
        <v>1.9021634484081128E-2</v>
      </c>
      <c r="U7">
        <f t="shared" si="12"/>
        <v>1.5473379686335423E-2</v>
      </c>
    </row>
    <row r="8" spans="1:21" x14ac:dyDescent="0.25">
      <c r="A8" s="4" t="s">
        <v>223</v>
      </c>
      <c r="B8" s="5">
        <v>52.0959255184382</v>
      </c>
      <c r="C8" s="6">
        <v>15.021907852899901</v>
      </c>
      <c r="D8">
        <v>7</v>
      </c>
      <c r="E8">
        <f t="shared" si="0"/>
        <v>49</v>
      </c>
      <c r="F8">
        <f t="shared" si="1"/>
        <v>343</v>
      </c>
      <c r="G8">
        <f t="shared" si="2"/>
        <v>2401</v>
      </c>
      <c r="H8">
        <f t="shared" si="3"/>
        <v>16807</v>
      </c>
      <c r="I8">
        <f t="shared" si="4"/>
        <v>117649</v>
      </c>
      <c r="J8">
        <f>+'Regresión modelo 1'!$B$18*Datos!D8+'Regresión modelo 1'!$B$17</f>
        <v>14.281981552699129</v>
      </c>
      <c r="K8">
        <f>+'Regresión modelo2'!$B$19*Datos!E8+'Regresión modelo2'!$B$18*Datos!D8+'Regresión modelo2'!$B$17</f>
        <v>15.464740911683457</v>
      </c>
      <c r="L8">
        <f>+'Regresión grado 6'!$B$23*Datos!I8+'Regresión grado 6'!$B$22*Datos!H8+'Regresión grado 6'!$B$21*Datos!G8+'Regresión grado 6'!$B$20*Datos!F8+'Regresión grado 6'!$B$19*Datos!E8+'Regresión grado 6'!$B$18*Datos!D8+'Regresión grado 6'!$B$17</f>
        <v>15.528303360090245</v>
      </c>
      <c r="M8">
        <f t="shared" si="13"/>
        <v>0.54749092972880209</v>
      </c>
      <c r="N8">
        <f t="shared" si="5"/>
        <v>0.1961011179516004</v>
      </c>
      <c r="O8">
        <f t="shared" si="6"/>
        <v>0.25643640970256604</v>
      </c>
      <c r="P8">
        <f t="shared" si="7"/>
        <v>0.73992630020077144</v>
      </c>
      <c r="Q8">
        <f t="shared" si="8"/>
        <v>0.44283305878355606</v>
      </c>
      <c r="R8">
        <f t="shared" si="9"/>
        <v>0.50639550719034432</v>
      </c>
      <c r="S8">
        <f t="shared" si="10"/>
        <v>5.1808378093089885E-2</v>
      </c>
      <c r="T8">
        <f t="shared" si="11"/>
        <v>2.8635013112246848E-2</v>
      </c>
      <c r="U8">
        <f t="shared" si="12"/>
        <v>3.2611129203712397E-2</v>
      </c>
    </row>
    <row r="9" spans="1:21" x14ac:dyDescent="0.25">
      <c r="A9" s="7" t="s">
        <v>222</v>
      </c>
      <c r="B9" s="8">
        <v>52.937852507884102</v>
      </c>
      <c r="C9" s="9">
        <v>14.7076367570061</v>
      </c>
      <c r="D9">
        <v>8</v>
      </c>
      <c r="E9">
        <f t="shared" si="0"/>
        <v>64</v>
      </c>
      <c r="F9">
        <f t="shared" si="1"/>
        <v>512</v>
      </c>
      <c r="G9">
        <f t="shared" si="2"/>
        <v>4096</v>
      </c>
      <c r="H9">
        <f t="shared" si="3"/>
        <v>32768</v>
      </c>
      <c r="I9">
        <f t="shared" si="4"/>
        <v>262144</v>
      </c>
      <c r="J9">
        <f>+'Regresión modelo 1'!$B$18*Datos!D9+'Regresión modelo 1'!$B$17</f>
        <v>14.254862388454866</v>
      </c>
      <c r="K9">
        <f>+'Regresión modelo2'!$B$19*Datos!E9+'Regresión modelo2'!$B$18*Datos!D9+'Regresión modelo2'!$B$17</f>
        <v>15.402411720400245</v>
      </c>
      <c r="L9">
        <f>+'Regresión grado 6'!$B$23*Datos!I9+'Regresión grado 6'!$B$22*Datos!H9+'Regresión grado 6'!$B$21*Datos!G9+'Regresión grado 6'!$B$20*Datos!F9+'Regresión grado 6'!$B$19*Datos!E9+'Regresión grado 6'!$B$18*Datos!D9+'Regresión grado 6'!$B$17</f>
        <v>15.57033453739783</v>
      </c>
      <c r="M9">
        <f t="shared" si="13"/>
        <v>0.20500462881696846</v>
      </c>
      <c r="N9">
        <f t="shared" si="5"/>
        <v>0.4827122497593363</v>
      </c>
      <c r="O9">
        <f t="shared" si="6"/>
        <v>0.74424746029281863</v>
      </c>
      <c r="P9">
        <f t="shared" si="7"/>
        <v>0.45277436855123376</v>
      </c>
      <c r="Q9">
        <f t="shared" si="8"/>
        <v>0.69477496339414557</v>
      </c>
      <c r="R9">
        <f t="shared" si="9"/>
        <v>0.86269778039173062</v>
      </c>
      <c r="S9">
        <f t="shared" si="10"/>
        <v>3.1762801787405509E-2</v>
      </c>
      <c r="T9">
        <f t="shared" si="11"/>
        <v>4.5108193184702848E-2</v>
      </c>
      <c r="U9">
        <f t="shared" si="12"/>
        <v>5.5406502559058553E-2</v>
      </c>
    </row>
    <row r="10" spans="1:21" x14ac:dyDescent="0.25">
      <c r="A10" s="4" t="s">
        <v>221</v>
      </c>
      <c r="B10" s="5">
        <v>53.877607372288502</v>
      </c>
      <c r="C10" s="6">
        <v>14.280508224643</v>
      </c>
      <c r="D10">
        <v>9</v>
      </c>
      <c r="E10">
        <f t="shared" si="0"/>
        <v>81</v>
      </c>
      <c r="F10">
        <f t="shared" si="1"/>
        <v>729</v>
      </c>
      <c r="G10">
        <f t="shared" si="2"/>
        <v>6561</v>
      </c>
      <c r="H10">
        <f t="shared" si="3"/>
        <v>59049</v>
      </c>
      <c r="I10">
        <f t="shared" si="4"/>
        <v>531441</v>
      </c>
      <c r="J10">
        <f>+'Regresión modelo 1'!$B$18*Datos!D10+'Regresión modelo 1'!$B$17</f>
        <v>14.227743224210601</v>
      </c>
      <c r="K10">
        <f>+'Regresión modelo2'!$B$19*Datos!E10+'Regresión modelo2'!$B$18*Datos!D10+'Regresión modelo2'!$B$17</f>
        <v>15.34041313969956</v>
      </c>
      <c r="L10">
        <f>+'Regresión grado 6'!$B$23*Datos!I10+'Regresión grado 6'!$B$22*Datos!H10+'Regresión grado 6'!$B$21*Datos!G10+'Regresión grado 6'!$B$20*Datos!F10+'Regresión grado 6'!$B$19*Datos!E10+'Regresión grado 6'!$B$18*Datos!D10+'Regresión grado 6'!$B$17</f>
        <v>15.59847486144581</v>
      </c>
      <c r="M10">
        <f t="shared" si="13"/>
        <v>2.784145270631156E-3</v>
      </c>
      <c r="N10">
        <f t="shared" si="5"/>
        <v>1.1233984289610532</v>
      </c>
      <c r="O10">
        <f t="shared" si="6"/>
        <v>1.7370360557253095</v>
      </c>
      <c r="P10">
        <f t="shared" si="7"/>
        <v>5.2765000432399844E-2</v>
      </c>
      <c r="Q10">
        <f t="shared" si="8"/>
        <v>1.0599049150565598</v>
      </c>
      <c r="R10">
        <f t="shared" si="9"/>
        <v>1.3179666368028098</v>
      </c>
      <c r="S10">
        <f t="shared" si="10"/>
        <v>3.7085994314693862E-3</v>
      </c>
      <c r="T10">
        <f t="shared" si="11"/>
        <v>6.9092331829944301E-2</v>
      </c>
      <c r="U10">
        <f t="shared" si="12"/>
        <v>8.449330133296433E-2</v>
      </c>
    </row>
    <row r="11" spans="1:21" x14ac:dyDescent="0.25">
      <c r="A11" s="7" t="s">
        <v>220</v>
      </c>
      <c r="B11" s="8">
        <v>53.812826204034202</v>
      </c>
      <c r="C11" s="9">
        <v>14.5854832832329</v>
      </c>
      <c r="D11">
        <v>10</v>
      </c>
      <c r="E11">
        <f t="shared" si="0"/>
        <v>100</v>
      </c>
      <c r="F11">
        <f t="shared" si="1"/>
        <v>1000</v>
      </c>
      <c r="G11">
        <f t="shared" si="2"/>
        <v>10000</v>
      </c>
      <c r="H11">
        <f t="shared" si="3"/>
        <v>100000</v>
      </c>
      <c r="I11">
        <f t="shared" si="4"/>
        <v>1000000</v>
      </c>
      <c r="J11">
        <f>+'Regresión modelo 1'!$B$18*Datos!D11+'Regresión modelo 1'!$B$17</f>
        <v>14.200624059966335</v>
      </c>
      <c r="K11">
        <f>+'Regresión modelo2'!$B$19*Datos!E11+'Regresión modelo2'!$B$18*Datos!D11+'Regresión modelo2'!$B$17</f>
        <v>15.278745169581398</v>
      </c>
      <c r="L11">
        <f>+'Regresión grado 6'!$B$23*Datos!I11+'Regresión grado 6'!$B$22*Datos!H11+'Regresión grado 6'!$B$21*Datos!G11+'Regresión grado 6'!$B$20*Datos!F11+'Regresión grado 6'!$B$19*Datos!E11+'Regresión grado 6'!$B$18*Datos!D11+'Regresión grado 6'!$B$17</f>
        <v>15.613632042056031</v>
      </c>
      <c r="M11">
        <f t="shared" si="13"/>
        <v>0.14811662173334361</v>
      </c>
      <c r="N11">
        <f t="shared" si="5"/>
        <v>0.48061204306347816</v>
      </c>
      <c r="O11">
        <f t="shared" si="6"/>
        <v>1.0570898702695435</v>
      </c>
      <c r="P11">
        <f t="shared" si="7"/>
        <v>0.38485922326656485</v>
      </c>
      <c r="Q11">
        <f t="shared" si="8"/>
        <v>0.69326188634849828</v>
      </c>
      <c r="R11">
        <f t="shared" si="9"/>
        <v>1.0281487588231304</v>
      </c>
      <c r="S11">
        <f t="shared" si="10"/>
        <v>2.7101571145140026E-2</v>
      </c>
      <c r="T11">
        <f t="shared" si="11"/>
        <v>4.537426854456085E-2</v>
      </c>
      <c r="U11">
        <f t="shared" si="12"/>
        <v>6.5849429271406218E-2</v>
      </c>
    </row>
    <row r="12" spans="1:21" x14ac:dyDescent="0.25">
      <c r="A12" s="4" t="s">
        <v>219</v>
      </c>
      <c r="B12" s="5">
        <v>55.926154094629901</v>
      </c>
      <c r="C12" s="6">
        <v>13.551631014491401</v>
      </c>
      <c r="D12">
        <v>11</v>
      </c>
      <c r="E12">
        <f t="shared" si="0"/>
        <v>121</v>
      </c>
      <c r="F12">
        <f t="shared" si="1"/>
        <v>1331</v>
      </c>
      <c r="G12">
        <f t="shared" si="2"/>
        <v>14641</v>
      </c>
      <c r="H12">
        <f t="shared" si="3"/>
        <v>161051</v>
      </c>
      <c r="I12">
        <f t="shared" si="4"/>
        <v>1771561</v>
      </c>
      <c r="J12">
        <f>+'Regresión modelo 1'!$B$18*Datos!D12+'Regresión modelo 1'!$B$17</f>
        <v>14.173504895722072</v>
      </c>
      <c r="K12">
        <f>+'Regresión modelo2'!$B$19*Datos!E12+'Regresión modelo2'!$B$18*Datos!D12+'Regresión modelo2'!$B$17</f>
        <v>15.217407810045763</v>
      </c>
      <c r="L12">
        <f>+'Regresión grado 6'!$B$23*Datos!I12+'Regresión grado 6'!$B$22*Datos!H12+'Regresión grado 6'!$B$21*Datos!G12+'Regresión grado 6'!$B$20*Datos!F12+'Regresión grado 6'!$B$19*Datos!E12+'Regresión grado 6'!$B$18*Datos!D12+'Regresión grado 6'!$B$17</f>
        <v>15.616680497999335</v>
      </c>
      <c r="M12">
        <f t="shared" si="13"/>
        <v>0.38672712415689925</v>
      </c>
      <c r="N12">
        <f t="shared" si="5"/>
        <v>2.7748123326073619</v>
      </c>
      <c r="O12">
        <f t="shared" si="6"/>
        <v>4.2644293693363862</v>
      </c>
      <c r="P12">
        <f t="shared" si="7"/>
        <v>0.62187388123067144</v>
      </c>
      <c r="Q12">
        <f t="shared" si="8"/>
        <v>1.665776795554363</v>
      </c>
      <c r="R12">
        <f t="shared" si="9"/>
        <v>2.0650494835079343</v>
      </c>
      <c r="S12">
        <f t="shared" si="10"/>
        <v>4.387580106726946E-2</v>
      </c>
      <c r="T12">
        <f t="shared" si="11"/>
        <v>0.10946521354673175</v>
      </c>
      <c r="U12">
        <f t="shared" si="12"/>
        <v>0.13223357446369535</v>
      </c>
    </row>
    <row r="13" spans="1:21" x14ac:dyDescent="0.25">
      <c r="A13" s="7" t="s">
        <v>218</v>
      </c>
      <c r="B13" s="8">
        <v>55.233152784844798</v>
      </c>
      <c r="C13" s="9">
        <v>13.8393172072269</v>
      </c>
      <c r="D13">
        <v>12</v>
      </c>
      <c r="E13">
        <f t="shared" si="0"/>
        <v>144</v>
      </c>
      <c r="F13">
        <f t="shared" si="1"/>
        <v>1728</v>
      </c>
      <c r="G13">
        <f t="shared" si="2"/>
        <v>20736</v>
      </c>
      <c r="H13">
        <f t="shared" si="3"/>
        <v>248832</v>
      </c>
      <c r="I13">
        <f t="shared" si="4"/>
        <v>2985984</v>
      </c>
      <c r="J13">
        <f>+'Regresión modelo 1'!$B$18*Datos!D13+'Regresión modelo 1'!$B$17</f>
        <v>14.146385731477807</v>
      </c>
      <c r="K13">
        <f>+'Regresión modelo2'!$B$19*Datos!E13+'Regresión modelo2'!$B$18*Datos!D13+'Regresión modelo2'!$B$17</f>
        <v>15.156401061092653</v>
      </c>
      <c r="L13">
        <f>+'Regresión grado 6'!$B$23*Datos!I13+'Regresión grado 6'!$B$22*Datos!H13+'Regresión grado 6'!$B$21*Datos!G13+'Regresión grado 6'!$B$20*Datos!F13+'Regresión grado 6'!$B$19*Datos!E13+'Regresión grado 6'!$B$18*Datos!D13+'Regresión grado 6'!$B$17</f>
        <v>15.60846204685204</v>
      </c>
      <c r="M13">
        <f t="shared" si="13"/>
        <v>9.429107858562974E-2</v>
      </c>
      <c r="N13">
        <f t="shared" si="5"/>
        <v>1.7347098781138655</v>
      </c>
      <c r="O13">
        <f t="shared" si="6"/>
        <v>3.1298734635722618</v>
      </c>
      <c r="P13">
        <f t="shared" si="7"/>
        <v>0.3070685242509068</v>
      </c>
      <c r="Q13">
        <f t="shared" si="8"/>
        <v>1.3170838538657534</v>
      </c>
      <c r="R13">
        <f t="shared" si="9"/>
        <v>1.7691448396251399</v>
      </c>
      <c r="S13">
        <f t="shared" si="10"/>
        <v>2.1706500167575228E-2</v>
      </c>
      <c r="T13">
        <f t="shared" si="11"/>
        <v>8.6899511866757262E-2</v>
      </c>
      <c r="U13">
        <f t="shared" si="12"/>
        <v>0.11334523762268725</v>
      </c>
    </row>
    <row r="14" spans="1:21" x14ac:dyDescent="0.25">
      <c r="A14" s="4" t="s">
        <v>217</v>
      </c>
      <c r="B14" s="5">
        <v>52.1922832429617</v>
      </c>
      <c r="C14" s="6">
        <v>17.872713528619801</v>
      </c>
      <c r="D14">
        <v>13</v>
      </c>
      <c r="E14">
        <f t="shared" si="0"/>
        <v>169</v>
      </c>
      <c r="F14">
        <f t="shared" si="1"/>
        <v>2197</v>
      </c>
      <c r="G14">
        <f t="shared" si="2"/>
        <v>28561</v>
      </c>
      <c r="H14">
        <f t="shared" si="3"/>
        <v>371293</v>
      </c>
      <c r="I14">
        <f t="shared" si="4"/>
        <v>4826809</v>
      </c>
      <c r="J14">
        <f>+'Regresión modelo 1'!$B$18*Datos!D14+'Regresión modelo 1'!$B$17</f>
        <v>14.119266567233542</v>
      </c>
      <c r="K14">
        <f>+'Regresión modelo2'!$B$19*Datos!E14+'Regresión modelo2'!$B$18*Datos!D14+'Regresión modelo2'!$B$17</f>
        <v>15.09572492272207</v>
      </c>
      <c r="L14">
        <f>+'Regresión grado 6'!$B$23*Datos!I14+'Regresión grado 6'!$B$22*Datos!H14+'Regresión grado 6'!$B$21*Datos!G14+'Regresión grado 6'!$B$20*Datos!F14+'Regresión grado 6'!$B$19*Datos!E14+'Regresión grado 6'!$B$18*Datos!D14+'Regresión grado 6'!$B$17</f>
        <v>15.589786588473455</v>
      </c>
      <c r="M14">
        <f t="shared" si="13"/>
        <v>14.088364091939747</v>
      </c>
      <c r="N14">
        <f t="shared" si="5"/>
        <v>7.7116657172858254</v>
      </c>
      <c r="O14">
        <f t="shared" si="6"/>
        <v>5.2117554140459594</v>
      </c>
      <c r="P14">
        <f t="shared" si="7"/>
        <v>3.7534469613862598</v>
      </c>
      <c r="Q14">
        <f t="shared" si="8"/>
        <v>2.7769886058977313</v>
      </c>
      <c r="R14">
        <f t="shared" si="9"/>
        <v>2.2829269401463463</v>
      </c>
      <c r="S14">
        <f t="shared" si="10"/>
        <v>0.26583866403491885</v>
      </c>
      <c r="T14">
        <f t="shared" si="11"/>
        <v>0.1839586121311611</v>
      </c>
      <c r="U14">
        <f t="shared" si="12"/>
        <v>0.14643734391042038</v>
      </c>
    </row>
    <row r="15" spans="1:21" x14ac:dyDescent="0.25">
      <c r="A15" s="7" t="s">
        <v>216</v>
      </c>
      <c r="B15" s="8">
        <v>52.721781321120403</v>
      </c>
      <c r="C15" s="9">
        <v>15.854205519729</v>
      </c>
      <c r="D15">
        <v>14</v>
      </c>
      <c r="E15">
        <f t="shared" si="0"/>
        <v>196</v>
      </c>
      <c r="F15">
        <f t="shared" si="1"/>
        <v>2744</v>
      </c>
      <c r="G15">
        <f t="shared" si="2"/>
        <v>38416</v>
      </c>
      <c r="H15">
        <f t="shared" si="3"/>
        <v>537824</v>
      </c>
      <c r="I15">
        <f t="shared" si="4"/>
        <v>7529536</v>
      </c>
      <c r="J15">
        <f>+'Regresión modelo 1'!$B$18*Datos!D15+'Regresión modelo 1'!$B$17</f>
        <v>14.092147402989278</v>
      </c>
      <c r="K15">
        <f>+'Regresión modelo2'!$B$19*Datos!E15+'Regresión modelo2'!$B$18*Datos!D15+'Regresión modelo2'!$B$17</f>
        <v>15.03537939493401</v>
      </c>
      <c r="L15">
        <f>+'Regresión grado 6'!$B$23*Datos!I15+'Regresión grado 6'!$B$22*Datos!H15+'Regresión grado 6'!$B$21*Datos!G15+'Regresión grado 6'!$B$20*Datos!F15+'Regresión grado 6'!$B$19*Datos!E15+'Regresión grado 6'!$B$18*Datos!D15+'Regresión grado 6'!$B$17</f>
        <v>15.561432782104422</v>
      </c>
      <c r="M15">
        <f t="shared" si="13"/>
        <v>3.1048488067683344</v>
      </c>
      <c r="N15">
        <f t="shared" si="5"/>
        <v>0.67047622264678042</v>
      </c>
      <c r="O15">
        <f t="shared" si="6"/>
        <v>8.57158758961898E-2</v>
      </c>
      <c r="P15">
        <f t="shared" si="7"/>
        <v>1.7620581167397216</v>
      </c>
      <c r="Q15">
        <f t="shared" si="8"/>
        <v>0.81882612479498995</v>
      </c>
      <c r="R15">
        <f t="shared" si="9"/>
        <v>0.29277273762457767</v>
      </c>
      <c r="S15">
        <f t="shared" si="10"/>
        <v>0.12503829731201557</v>
      </c>
      <c r="T15">
        <f t="shared" si="11"/>
        <v>5.4459957629727891E-2</v>
      </c>
      <c r="U15">
        <f t="shared" si="12"/>
        <v>1.8813996225416019E-2</v>
      </c>
    </row>
    <row r="16" spans="1:21" x14ac:dyDescent="0.25">
      <c r="A16" s="4" t="s">
        <v>215</v>
      </c>
      <c r="B16" s="5">
        <v>52.549987639490098</v>
      </c>
      <c r="C16" s="6">
        <v>14.953915931988201</v>
      </c>
      <c r="D16">
        <v>15</v>
      </c>
      <c r="E16">
        <f t="shared" si="0"/>
        <v>225</v>
      </c>
      <c r="F16">
        <f t="shared" si="1"/>
        <v>3375</v>
      </c>
      <c r="G16">
        <f t="shared" si="2"/>
        <v>50625</v>
      </c>
      <c r="H16">
        <f t="shared" si="3"/>
        <v>759375</v>
      </c>
      <c r="I16">
        <f t="shared" si="4"/>
        <v>11390625</v>
      </c>
      <c r="J16">
        <f>+'Regresión modelo 1'!$B$18*Datos!D16+'Regresión modelo 1'!$B$17</f>
        <v>14.065028238745013</v>
      </c>
      <c r="K16">
        <f>+'Regresión modelo2'!$B$19*Datos!E16+'Regresión modelo2'!$B$18*Datos!D16+'Regresión modelo2'!$B$17</f>
        <v>14.975364477728476</v>
      </c>
      <c r="L16">
        <f>+'Regresión grado 6'!$B$23*Datos!I16+'Regresión grado 6'!$B$22*Datos!H16+'Regresión grado 6'!$B$21*Datos!G16+'Regresión grado 6'!$B$20*Datos!F16+'Regresión grado 6'!$B$19*Datos!E16+'Regresión grado 6'!$B$18*Datos!D16+'Regresión grado 6'!$B$17</f>
        <v>15.524148717086893</v>
      </c>
      <c r="M16">
        <f t="shared" si="13"/>
        <v>0.79012133119919536</v>
      </c>
      <c r="N16">
        <f t="shared" si="5"/>
        <v>4.6004011437269241E-4</v>
      </c>
      <c r="O16">
        <f t="shared" si="6"/>
        <v>0.32516542920141173</v>
      </c>
      <c r="P16">
        <f t="shared" si="7"/>
        <v>0.88888769324318773</v>
      </c>
      <c r="Q16">
        <f t="shared" si="8"/>
        <v>2.1448545740275549E-2</v>
      </c>
      <c r="R16">
        <f t="shared" si="9"/>
        <v>0.57023278509869257</v>
      </c>
      <c r="S16">
        <f t="shared" si="10"/>
        <v>6.3198429335147993E-2</v>
      </c>
      <c r="T16">
        <f t="shared" si="11"/>
        <v>1.4322553399066886E-3</v>
      </c>
      <c r="U16">
        <f t="shared" si="12"/>
        <v>3.6731984180946239E-2</v>
      </c>
    </row>
    <row r="17" spans="1:21" x14ac:dyDescent="0.25">
      <c r="A17" s="7" t="s">
        <v>214</v>
      </c>
      <c r="B17" s="8">
        <v>52.601180728076798</v>
      </c>
      <c r="C17" s="9">
        <v>16.287675258098201</v>
      </c>
      <c r="D17">
        <v>16</v>
      </c>
      <c r="E17">
        <f t="shared" si="0"/>
        <v>256</v>
      </c>
      <c r="F17">
        <f t="shared" si="1"/>
        <v>4096</v>
      </c>
      <c r="G17">
        <f t="shared" si="2"/>
        <v>65536</v>
      </c>
      <c r="H17">
        <f t="shared" si="3"/>
        <v>1048576</v>
      </c>
      <c r="I17">
        <f t="shared" si="4"/>
        <v>16777216</v>
      </c>
      <c r="J17">
        <f>+'Regresión modelo 1'!$B$18*Datos!D17+'Regresión modelo 1'!$B$17</f>
        <v>14.037909074500748</v>
      </c>
      <c r="K17">
        <f>+'Regresión modelo2'!$B$19*Datos!E17+'Regresión modelo2'!$B$18*Datos!D17+'Regresión modelo2'!$B$17</f>
        <v>14.915680171105468</v>
      </c>
      <c r="L17">
        <f>+'Regresión grado 6'!$B$23*Datos!I17+'Regresión grado 6'!$B$22*Datos!H17+'Regresión grado 6'!$B$21*Datos!G17+'Regresión grado 6'!$B$20*Datos!F17+'Regresión grado 6'!$B$19*Datos!E17+'Regresión grado 6'!$B$18*Datos!D17+'Regresión grado 6'!$B$17</f>
        <v>15.47865257720456</v>
      </c>
      <c r="M17">
        <f t="shared" si="13"/>
        <v>5.0614478808586485</v>
      </c>
      <c r="N17">
        <f t="shared" si="5"/>
        <v>1.8823705187321973</v>
      </c>
      <c r="O17">
        <f t="shared" si="6"/>
        <v>0.65451769820033356</v>
      </c>
      <c r="P17">
        <f t="shared" si="7"/>
        <v>2.249766183597453</v>
      </c>
      <c r="Q17">
        <f t="shared" si="8"/>
        <v>1.3719950869927331</v>
      </c>
      <c r="R17">
        <f t="shared" si="9"/>
        <v>0.80902268089364071</v>
      </c>
      <c r="S17">
        <f t="shared" si="10"/>
        <v>0.16026362413787504</v>
      </c>
      <c r="T17">
        <f t="shared" si="11"/>
        <v>9.1983407478161847E-2</v>
      </c>
      <c r="U17">
        <f t="shared" si="12"/>
        <v>5.2266996552729005E-2</v>
      </c>
    </row>
    <row r="18" spans="1:21" x14ac:dyDescent="0.25">
      <c r="A18" s="4" t="s">
        <v>213</v>
      </c>
      <c r="B18" s="5">
        <v>53.0179942612247</v>
      </c>
      <c r="C18" s="6">
        <v>14.425350047120601</v>
      </c>
      <c r="D18">
        <v>17</v>
      </c>
      <c r="E18">
        <f t="shared" si="0"/>
        <v>289</v>
      </c>
      <c r="F18">
        <f t="shared" si="1"/>
        <v>4913</v>
      </c>
      <c r="G18">
        <f t="shared" si="2"/>
        <v>83521</v>
      </c>
      <c r="H18">
        <f t="shared" si="3"/>
        <v>1419857</v>
      </c>
      <c r="I18">
        <f t="shared" si="4"/>
        <v>24137569</v>
      </c>
      <c r="J18">
        <f>+'Regresión modelo 1'!$B$18*Datos!D18+'Regresión modelo 1'!$B$17</f>
        <v>14.010789910256484</v>
      </c>
      <c r="K18">
        <f>+'Regresión modelo2'!$B$19*Datos!E18+'Regresión modelo2'!$B$18*Datos!D18+'Regresión modelo2'!$B$17</f>
        <v>14.856326475064986</v>
      </c>
      <c r="L18">
        <f>+'Regresión grado 6'!$B$23*Datos!I18+'Regresión grado 6'!$B$22*Datos!H18+'Regresión grado 6'!$B$21*Datos!G18+'Regresión grado 6'!$B$20*Datos!F18+'Regresión grado 6'!$B$19*Datos!E18+'Regresión grado 6'!$B$18*Datos!D18+'Regresión grado 6'!$B$17</f>
        <v>15.425633298644488</v>
      </c>
      <c r="M18">
        <f t="shared" si="13"/>
        <v>0.17186010707679483</v>
      </c>
      <c r="N18">
        <f t="shared" si="5"/>
        <v>0.18574068144370173</v>
      </c>
      <c r="O18">
        <f t="shared" si="6"/>
        <v>1.0005665832792008</v>
      </c>
      <c r="P18">
        <f t="shared" si="7"/>
        <v>0.4145601368641163</v>
      </c>
      <c r="Q18">
        <f t="shared" si="8"/>
        <v>0.43097642794438507</v>
      </c>
      <c r="R18">
        <f t="shared" si="9"/>
        <v>1.0002832515238875</v>
      </c>
      <c r="S18">
        <f t="shared" si="10"/>
        <v>2.9588634154070138E-2</v>
      </c>
      <c r="T18">
        <f t="shared" si="11"/>
        <v>2.9009622847730253E-2</v>
      </c>
      <c r="U18">
        <f t="shared" si="12"/>
        <v>6.4845522524627011E-2</v>
      </c>
    </row>
    <row r="19" spans="1:21" x14ac:dyDescent="0.25">
      <c r="A19" s="7" t="s">
        <v>212</v>
      </c>
      <c r="B19" s="8">
        <v>51.325258187784797</v>
      </c>
      <c r="C19" s="9">
        <v>16.252532889109801</v>
      </c>
      <c r="D19">
        <v>18</v>
      </c>
      <c r="E19">
        <f t="shared" si="0"/>
        <v>324</v>
      </c>
      <c r="F19">
        <f t="shared" si="1"/>
        <v>5832</v>
      </c>
      <c r="G19">
        <f t="shared" si="2"/>
        <v>104976</v>
      </c>
      <c r="H19">
        <f t="shared" si="3"/>
        <v>1889568</v>
      </c>
      <c r="I19">
        <f t="shared" si="4"/>
        <v>34012224</v>
      </c>
      <c r="J19">
        <f>+'Regresión modelo 1'!$B$18*Datos!D19+'Regresión modelo 1'!$B$17</f>
        <v>13.983670746012219</v>
      </c>
      <c r="K19">
        <f>+'Regresión modelo2'!$B$19*Datos!E19+'Regresión modelo2'!$B$18*Datos!D19+'Regresión modelo2'!$B$17</f>
        <v>14.797303389607027</v>
      </c>
      <c r="L19">
        <f>+'Regresión grado 6'!$B$23*Datos!I19+'Regresión grado 6'!$B$22*Datos!H19+'Regresión grado 6'!$B$21*Datos!G19+'Regresión grado 6'!$B$20*Datos!F19+'Regresión grado 6'!$B$19*Datos!E19+'Regresión grado 6'!$B$18*Datos!D19+'Regresión grado 6'!$B$17</f>
        <v>15.365751221579822</v>
      </c>
      <c r="M19">
        <f t="shared" si="13"/>
        <v>5.1477354243813531</v>
      </c>
      <c r="N19">
        <f t="shared" si="5"/>
        <v>2.1176928962230952</v>
      </c>
      <c r="O19">
        <f t="shared" si="6"/>
        <v>0.78638172586724997</v>
      </c>
      <c r="P19">
        <f t="shared" si="7"/>
        <v>2.2688621430975822</v>
      </c>
      <c r="Q19">
        <f t="shared" si="8"/>
        <v>1.4552294995027744</v>
      </c>
      <c r="R19">
        <f t="shared" si="9"/>
        <v>0.88678166752997889</v>
      </c>
      <c r="S19">
        <f t="shared" si="10"/>
        <v>0.16225082700439031</v>
      </c>
      <c r="T19">
        <f t="shared" si="11"/>
        <v>9.8344236188660117E-2</v>
      </c>
      <c r="U19">
        <f t="shared" si="12"/>
        <v>5.7711572622923465E-2</v>
      </c>
    </row>
    <row r="20" spans="1:21" x14ac:dyDescent="0.25">
      <c r="A20" s="4" t="s">
        <v>211</v>
      </c>
      <c r="B20" s="5">
        <v>52.792645106871099</v>
      </c>
      <c r="C20" s="6">
        <v>15.4082957005055</v>
      </c>
      <c r="D20">
        <v>19</v>
      </c>
      <c r="E20">
        <f t="shared" si="0"/>
        <v>361</v>
      </c>
      <c r="F20">
        <f t="shared" si="1"/>
        <v>6859</v>
      </c>
      <c r="G20">
        <f t="shared" si="2"/>
        <v>130321</v>
      </c>
      <c r="H20">
        <f t="shared" si="3"/>
        <v>2476099</v>
      </c>
      <c r="I20">
        <f t="shared" si="4"/>
        <v>47045881</v>
      </c>
      <c r="J20">
        <f>+'Regresión modelo 1'!$B$18*Datos!D20+'Regresión modelo 1'!$B$17</f>
        <v>13.956551581767954</v>
      </c>
      <c r="K20">
        <f>+'Regresión modelo2'!$B$19*Datos!E20+'Regresión modelo2'!$B$18*Datos!D20+'Regresión modelo2'!$B$17</f>
        <v>14.738610914731595</v>
      </c>
      <c r="L20">
        <f>+'Regresión grado 6'!$B$23*Datos!I20+'Regresión grado 6'!$B$22*Datos!H20+'Regresión grado 6'!$B$21*Datos!G20+'Regresión grado 6'!$B$20*Datos!F20+'Regresión grado 6'!$B$19*Datos!E20+'Regresión grado 6'!$B$18*Datos!D20+'Regresión grado 6'!$B$17</f>
        <v>15.299638735373486</v>
      </c>
      <c r="M20">
        <f t="shared" si="13"/>
        <v>2.1075609862890534</v>
      </c>
      <c r="N20">
        <f t="shared" si="5"/>
        <v>0.44847771229704075</v>
      </c>
      <c r="O20">
        <f t="shared" si="6"/>
        <v>1.180633607169955E-2</v>
      </c>
      <c r="P20">
        <f t="shared" si="7"/>
        <v>1.4517441187375457</v>
      </c>
      <c r="Q20">
        <f t="shared" si="8"/>
        <v>0.66968478577390478</v>
      </c>
      <c r="R20">
        <f t="shared" si="9"/>
        <v>0.10865696513201328</v>
      </c>
      <c r="S20">
        <f t="shared" si="10"/>
        <v>0.10401882658707913</v>
      </c>
      <c r="T20">
        <f t="shared" si="11"/>
        <v>4.5437442486831563E-2</v>
      </c>
      <c r="U20">
        <f t="shared" si="12"/>
        <v>7.1019301181794083E-3</v>
      </c>
    </row>
    <row r="21" spans="1:21" x14ac:dyDescent="0.25">
      <c r="A21" s="7" t="s">
        <v>210</v>
      </c>
      <c r="B21" s="8">
        <v>51.601089539779103</v>
      </c>
      <c r="C21" s="9">
        <v>15.784174735328801</v>
      </c>
      <c r="D21">
        <v>20</v>
      </c>
      <c r="E21">
        <f t="shared" si="0"/>
        <v>400</v>
      </c>
      <c r="F21">
        <f t="shared" si="1"/>
        <v>8000</v>
      </c>
      <c r="G21">
        <f t="shared" si="2"/>
        <v>160000</v>
      </c>
      <c r="H21">
        <f t="shared" si="3"/>
        <v>3200000</v>
      </c>
      <c r="I21">
        <f t="shared" si="4"/>
        <v>64000000</v>
      </c>
      <c r="J21">
        <f>+'Regresión modelo 1'!$B$18*Datos!D21+'Regresión modelo 1'!$B$17</f>
        <v>13.929432417523691</v>
      </c>
      <c r="K21">
        <f>+'Regresión modelo2'!$B$19*Datos!E21+'Regresión modelo2'!$B$18*Datos!D21+'Regresión modelo2'!$B$17</f>
        <v>14.680249050438688</v>
      </c>
      <c r="L21">
        <f>+'Regresión grado 6'!$B$23*Datos!I21+'Regresión grado 6'!$B$22*Datos!H21+'Regresión grado 6'!$B$21*Datos!G21+'Regresión grado 6'!$B$20*Datos!F21+'Regresión grado 6'!$B$19*Datos!E21+'Regresión grado 6'!$B$18*Datos!D21+'Regresión grado 6'!$B$17</f>
        <v>15.227900917402954</v>
      </c>
      <c r="M21">
        <f t="shared" si="13"/>
        <v>3.440069065457072</v>
      </c>
      <c r="N21">
        <f t="shared" si="5"/>
        <v>1.2186519177601047</v>
      </c>
      <c r="O21">
        <f t="shared" si="6"/>
        <v>0.30944056050979846</v>
      </c>
      <c r="P21">
        <f t="shared" si="7"/>
        <v>1.8547423178051101</v>
      </c>
      <c r="Q21">
        <f t="shared" si="8"/>
        <v>1.1039256848901129</v>
      </c>
      <c r="R21">
        <f t="shared" si="9"/>
        <v>0.55627381792584707</v>
      </c>
      <c r="S21">
        <f t="shared" si="10"/>
        <v>0.13315275613612099</v>
      </c>
      <c r="T21">
        <f t="shared" si="11"/>
        <v>7.519802157969005E-2</v>
      </c>
      <c r="U21">
        <f t="shared" si="12"/>
        <v>3.6529907893616431E-2</v>
      </c>
    </row>
    <row r="22" spans="1:21" x14ac:dyDescent="0.25">
      <c r="A22" s="4" t="s">
        <v>209</v>
      </c>
      <c r="B22" s="5">
        <v>52.1849773909506</v>
      </c>
      <c r="C22" s="6">
        <v>14.5554557092204</v>
      </c>
      <c r="D22">
        <v>21</v>
      </c>
      <c r="E22">
        <f t="shared" si="0"/>
        <v>441</v>
      </c>
      <c r="F22">
        <f t="shared" si="1"/>
        <v>9261</v>
      </c>
      <c r="G22">
        <f t="shared" si="2"/>
        <v>194481</v>
      </c>
      <c r="H22">
        <f t="shared" si="3"/>
        <v>4084101</v>
      </c>
      <c r="I22">
        <f t="shared" si="4"/>
        <v>85766121</v>
      </c>
      <c r="J22">
        <f>+'Regresión modelo 1'!$B$18*Datos!D22+'Regresión modelo 1'!$B$17</f>
        <v>13.902313253279425</v>
      </c>
      <c r="K22">
        <f>+'Regresión modelo2'!$B$19*Datos!E22+'Regresión modelo2'!$B$18*Datos!D22+'Regresión modelo2'!$B$17</f>
        <v>14.622217796728306</v>
      </c>
      <c r="L22">
        <f>+'Regresión grado 6'!$B$23*Datos!I22+'Regresión grado 6'!$B$22*Datos!H22+'Regresión grado 6'!$B$21*Datos!G22+'Regresión grado 6'!$B$20*Datos!F22+'Regresión grado 6'!$B$19*Datos!E22+'Regresión grado 6'!$B$18*Datos!D22+'Regresión grado 6'!$B$17</f>
        <v>15.151116165506034</v>
      </c>
      <c r="M22">
        <f t="shared" si="13"/>
        <v>0.42659506775260803</v>
      </c>
      <c r="N22">
        <f t="shared" si="5"/>
        <v>4.4571763284132421E-3</v>
      </c>
      <c r="O22">
        <f t="shared" si="6"/>
        <v>0.35481137918240946</v>
      </c>
      <c r="P22">
        <f t="shared" si="7"/>
        <v>0.65314245594097464</v>
      </c>
      <c r="Q22">
        <f t="shared" si="8"/>
        <v>6.6762087507905576E-2</v>
      </c>
      <c r="R22">
        <f t="shared" si="9"/>
        <v>0.5956604562856338</v>
      </c>
      <c r="S22">
        <f t="shared" si="10"/>
        <v>4.6980847290784826E-2</v>
      </c>
      <c r="T22">
        <f t="shared" si="11"/>
        <v>4.565797640002563E-3</v>
      </c>
      <c r="U22">
        <f t="shared" si="12"/>
        <v>3.931462538989379E-2</v>
      </c>
    </row>
    <row r="23" spans="1:21" x14ac:dyDescent="0.25">
      <c r="A23" s="7" t="s">
        <v>208</v>
      </c>
      <c r="B23" s="8">
        <v>53.865774835335699</v>
      </c>
      <c r="C23" s="9">
        <v>14.808764092082701</v>
      </c>
      <c r="D23">
        <v>22</v>
      </c>
      <c r="E23">
        <f t="shared" si="0"/>
        <v>484</v>
      </c>
      <c r="F23">
        <f t="shared" si="1"/>
        <v>10648</v>
      </c>
      <c r="G23">
        <f t="shared" si="2"/>
        <v>234256</v>
      </c>
      <c r="H23">
        <f t="shared" si="3"/>
        <v>5153632</v>
      </c>
      <c r="I23">
        <f t="shared" si="4"/>
        <v>113379904</v>
      </c>
      <c r="J23">
        <f>+'Regresión modelo 1'!$B$18*Datos!D23+'Regresión modelo 1'!$B$17</f>
        <v>13.87519408903516</v>
      </c>
      <c r="K23">
        <f>+'Regresión modelo2'!$B$19*Datos!E23+'Regresión modelo2'!$B$18*Datos!D23+'Regresión modelo2'!$B$17</f>
        <v>14.564517153600448</v>
      </c>
      <c r="L23">
        <f>+'Regresión grado 6'!$B$23*Datos!I23+'Regresión grado 6'!$B$22*Datos!H23+'Regresión grado 6'!$B$21*Datos!G23+'Regresión grado 6'!$B$20*Datos!F23+'Regresión grado 6'!$B$19*Datos!E23+'Regresión grado 6'!$B$18*Datos!D23+'Regresión grado 6'!$B$17</f>
        <v>15.069836824047695</v>
      </c>
      <c r="M23">
        <f t="shared" si="13"/>
        <v>0.87155295059018467</v>
      </c>
      <c r="N23">
        <f t="shared" si="5"/>
        <v>5.9656566957953149E-2</v>
      </c>
      <c r="O23">
        <f t="shared" si="6"/>
        <v>6.8158971375665553E-2</v>
      </c>
      <c r="P23">
        <f t="shared" si="7"/>
        <v>0.93357000304754045</v>
      </c>
      <c r="Q23">
        <f t="shared" si="8"/>
        <v>0.24424693848225232</v>
      </c>
      <c r="R23">
        <f t="shared" si="9"/>
        <v>0.26107273196499392</v>
      </c>
      <c r="S23">
        <f t="shared" si="10"/>
        <v>6.7283383357159082E-2</v>
      </c>
      <c r="T23">
        <f t="shared" si="11"/>
        <v>1.6769999026151911E-2</v>
      </c>
      <c r="U23">
        <f t="shared" si="12"/>
        <v>1.7324191032273624E-2</v>
      </c>
    </row>
    <row r="24" spans="1:21" x14ac:dyDescent="0.25">
      <c r="A24" s="4" t="s">
        <v>207</v>
      </c>
      <c r="B24" s="5">
        <v>53.669361375131999</v>
      </c>
      <c r="C24" s="6">
        <v>14.7076154416823</v>
      </c>
      <c r="D24">
        <v>23</v>
      </c>
      <c r="E24">
        <f t="shared" si="0"/>
        <v>529</v>
      </c>
      <c r="F24">
        <f t="shared" si="1"/>
        <v>12167</v>
      </c>
      <c r="G24">
        <f t="shared" si="2"/>
        <v>279841</v>
      </c>
      <c r="H24">
        <f t="shared" si="3"/>
        <v>6436343</v>
      </c>
      <c r="I24">
        <f t="shared" si="4"/>
        <v>148035889</v>
      </c>
      <c r="J24">
        <f>+'Regresión modelo 1'!$B$18*Datos!D24+'Regresión modelo 1'!$B$17</f>
        <v>13.848074924790897</v>
      </c>
      <c r="K24">
        <f>+'Regresión modelo2'!$B$19*Datos!E24+'Regresión modelo2'!$B$18*Datos!D24+'Regresión modelo2'!$B$17</f>
        <v>14.507147121055118</v>
      </c>
      <c r="L24">
        <f>+'Regresión grado 6'!$B$23*Datos!I24+'Regresión grado 6'!$B$22*Datos!H24+'Regresión grado 6'!$B$21*Datos!G24+'Regresión grado 6'!$B$20*Datos!F24+'Regresión grado 6'!$B$19*Datos!E24+'Regresión grado 6'!$B$18*Datos!D24+'Regresión grado 6'!$B$17</f>
        <v>14.984589803607928</v>
      </c>
      <c r="M24">
        <f t="shared" si="13"/>
        <v>0.73880990017794101</v>
      </c>
      <c r="N24">
        <f t="shared" si="5"/>
        <v>4.0187547575082826E-2</v>
      </c>
      <c r="O24">
        <f t="shared" si="6"/>
        <v>7.6714797164108867E-2</v>
      </c>
      <c r="P24">
        <f t="shared" si="7"/>
        <v>0.85954051689140343</v>
      </c>
      <c r="Q24">
        <f t="shared" si="8"/>
        <v>0.20046832062718245</v>
      </c>
      <c r="R24">
        <f t="shared" si="9"/>
        <v>0.27697436192562819</v>
      </c>
      <c r="S24">
        <f t="shared" si="10"/>
        <v>6.2069314439702337E-2</v>
      </c>
      <c r="T24">
        <f t="shared" si="11"/>
        <v>1.381859017175268E-2</v>
      </c>
      <c r="U24">
        <f t="shared" si="12"/>
        <v>1.8483946878475075E-2</v>
      </c>
    </row>
    <row r="25" spans="1:21" x14ac:dyDescent="0.25">
      <c r="A25" s="7" t="s">
        <v>206</v>
      </c>
      <c r="B25" s="8">
        <v>52.239621141392497</v>
      </c>
      <c r="C25" s="9">
        <v>15.772977204557099</v>
      </c>
      <c r="D25">
        <v>24</v>
      </c>
      <c r="E25">
        <f t="shared" si="0"/>
        <v>576</v>
      </c>
      <c r="F25">
        <f t="shared" si="1"/>
        <v>13824</v>
      </c>
      <c r="G25">
        <f t="shared" si="2"/>
        <v>331776</v>
      </c>
      <c r="H25">
        <f t="shared" si="3"/>
        <v>7962624</v>
      </c>
      <c r="I25">
        <f t="shared" si="4"/>
        <v>191102976</v>
      </c>
      <c r="J25">
        <f>+'Regresión modelo 1'!$B$18*Datos!D25+'Regresión modelo 1'!$B$17</f>
        <v>13.820955760546632</v>
      </c>
      <c r="K25">
        <f>+'Regresión modelo2'!$B$19*Datos!E25+'Regresión modelo2'!$B$18*Datos!D25+'Regresión modelo2'!$B$17</f>
        <v>14.450107699092312</v>
      </c>
      <c r="L25">
        <f>+'Regresión grado 6'!$B$23*Datos!I25+'Regresión grado 6'!$B$22*Datos!H25+'Regresión grado 6'!$B$21*Datos!G25+'Regresión grado 6'!$B$20*Datos!F25+'Regresión grado 6'!$B$19*Datos!E25+'Regresión grado 6'!$B$18*Datos!D25+'Regresión grado 6'!$B$17</f>
        <v>14.895877194290641</v>
      </c>
      <c r="M25">
        <f t="shared" si="13"/>
        <v>3.8103877178767118</v>
      </c>
      <c r="N25">
        <f t="shared" si="5"/>
        <v>1.7499837284886506</v>
      </c>
      <c r="O25">
        <f t="shared" si="6"/>
        <v>0.76930442800942134</v>
      </c>
      <c r="P25">
        <f t="shared" si="7"/>
        <v>1.9520214440104677</v>
      </c>
      <c r="Q25">
        <f t="shared" si="8"/>
        <v>1.3228695054647872</v>
      </c>
      <c r="R25">
        <f t="shared" si="9"/>
        <v>0.87710001026645834</v>
      </c>
      <c r="S25">
        <f t="shared" si="10"/>
        <v>0.14123635715430896</v>
      </c>
      <c r="T25">
        <f t="shared" si="11"/>
        <v>9.1547380338755785E-2</v>
      </c>
      <c r="U25">
        <f t="shared" si="12"/>
        <v>5.8882065072517996E-2</v>
      </c>
    </row>
    <row r="26" spans="1:21" x14ac:dyDescent="0.25">
      <c r="A26" s="4" t="s">
        <v>205</v>
      </c>
      <c r="B26" s="5">
        <v>51.9537460676232</v>
      </c>
      <c r="C26" s="6">
        <v>16.115078753315601</v>
      </c>
      <c r="D26">
        <v>25</v>
      </c>
      <c r="E26">
        <f t="shared" si="0"/>
        <v>625</v>
      </c>
      <c r="F26">
        <f t="shared" si="1"/>
        <v>15625</v>
      </c>
      <c r="G26">
        <f t="shared" si="2"/>
        <v>390625</v>
      </c>
      <c r="H26">
        <f t="shared" si="3"/>
        <v>9765625</v>
      </c>
      <c r="I26">
        <f t="shared" si="4"/>
        <v>244140625</v>
      </c>
      <c r="J26">
        <f>+'Regresión modelo 1'!$B$18*Datos!D26+'Regresión modelo 1'!$B$17</f>
        <v>13.793836596302366</v>
      </c>
      <c r="K26">
        <f>+'Regresión modelo2'!$B$19*Datos!E26+'Regresión modelo2'!$B$18*Datos!D26+'Regresión modelo2'!$B$17</f>
        <v>14.393398887712031</v>
      </c>
      <c r="L26">
        <f>+'Regresión grado 6'!$B$23*Datos!I26+'Regresión grado 6'!$B$22*Datos!H26+'Regresión grado 6'!$B$21*Datos!G26+'Regresión grado 6'!$B$20*Datos!F26+'Regresión grado 6'!$B$19*Datos!E26+'Regresión grado 6'!$B$18*Datos!D26+'Regresión grado 6'!$B$17</f>
        <v>14.804176872653585</v>
      </c>
      <c r="M26">
        <f t="shared" si="13"/>
        <v>5.3881651514954525</v>
      </c>
      <c r="N26">
        <f t="shared" si="5"/>
        <v>2.9641815596247243</v>
      </c>
      <c r="O26">
        <f t="shared" si="6"/>
        <v>1.7184637407232095</v>
      </c>
      <c r="P26">
        <f t="shared" si="7"/>
        <v>2.3212421570132342</v>
      </c>
      <c r="Q26">
        <f t="shared" si="8"/>
        <v>1.7216798656035692</v>
      </c>
      <c r="R26">
        <f t="shared" si="9"/>
        <v>1.3109018806620156</v>
      </c>
      <c r="S26">
        <f t="shared" si="10"/>
        <v>0.16828111169850135</v>
      </c>
      <c r="T26">
        <f t="shared" si="11"/>
        <v>0.11961593498762868</v>
      </c>
      <c r="U26">
        <f t="shared" si="12"/>
        <v>8.8549460867596491E-2</v>
      </c>
    </row>
    <row r="27" spans="1:21" x14ac:dyDescent="0.25">
      <c r="A27" s="7" t="s">
        <v>204</v>
      </c>
      <c r="B27" s="8">
        <v>52.568698842464897</v>
      </c>
      <c r="C27" s="9">
        <v>16.281949147555299</v>
      </c>
      <c r="D27">
        <v>26</v>
      </c>
      <c r="E27">
        <f t="shared" si="0"/>
        <v>676</v>
      </c>
      <c r="F27">
        <f t="shared" si="1"/>
        <v>17576</v>
      </c>
      <c r="G27">
        <f t="shared" si="2"/>
        <v>456976</v>
      </c>
      <c r="H27">
        <f t="shared" si="3"/>
        <v>11881376</v>
      </c>
      <c r="I27">
        <f t="shared" si="4"/>
        <v>308915776</v>
      </c>
      <c r="J27">
        <f>+'Regresión modelo 1'!$B$18*Datos!D27+'Regresión modelo 1'!$B$17</f>
        <v>13.766717432058103</v>
      </c>
      <c r="K27">
        <f>+'Regresión modelo2'!$B$19*Datos!E27+'Regresión modelo2'!$B$18*Datos!D27+'Regresión modelo2'!$B$17</f>
        <v>14.337020686914276</v>
      </c>
      <c r="L27">
        <f>+'Regresión grado 6'!$B$23*Datos!I27+'Regresión grado 6'!$B$22*Datos!H27+'Regresión grado 6'!$B$21*Datos!G27+'Regresión grado 6'!$B$20*Datos!F27+'Regresión grado 6'!$B$19*Datos!E27+'Regresión grado 6'!$B$18*Datos!D27+'Regresión grado 6'!$B$17</f>
        <v>14.709943102259329</v>
      </c>
      <c r="M27">
        <f t="shared" si="13"/>
        <v>6.3263905826429658</v>
      </c>
      <c r="N27">
        <f t="shared" si="5"/>
        <v>3.7827467170114599</v>
      </c>
      <c r="O27">
        <f t="shared" si="6"/>
        <v>2.471203006447074</v>
      </c>
      <c r="P27">
        <f t="shared" si="7"/>
        <v>2.5152317154971957</v>
      </c>
      <c r="Q27">
        <f t="shared" si="8"/>
        <v>1.9449284606410231</v>
      </c>
      <c r="R27">
        <f t="shared" si="9"/>
        <v>1.5720060452959697</v>
      </c>
      <c r="S27">
        <f t="shared" si="10"/>
        <v>0.18270380923487672</v>
      </c>
      <c r="T27">
        <f t="shared" si="11"/>
        <v>0.13565778435516965</v>
      </c>
      <c r="U27">
        <f t="shared" si="12"/>
        <v>0.10686690182061426</v>
      </c>
    </row>
    <row r="28" spans="1:21" x14ac:dyDescent="0.25">
      <c r="A28" s="4" t="s">
        <v>203</v>
      </c>
      <c r="B28" s="5">
        <v>54.465923926553302</v>
      </c>
      <c r="C28" s="6">
        <v>12.9835218184633</v>
      </c>
      <c r="D28">
        <v>27</v>
      </c>
      <c r="E28">
        <f t="shared" si="0"/>
        <v>729</v>
      </c>
      <c r="F28">
        <f t="shared" si="1"/>
        <v>19683</v>
      </c>
      <c r="G28">
        <f t="shared" si="2"/>
        <v>531441</v>
      </c>
      <c r="H28">
        <f t="shared" si="3"/>
        <v>14348907</v>
      </c>
      <c r="I28">
        <f t="shared" si="4"/>
        <v>387420489</v>
      </c>
      <c r="J28">
        <f>+'Regresión modelo 1'!$B$18*Datos!D28+'Regresión modelo 1'!$B$17</f>
        <v>13.739598267813838</v>
      </c>
      <c r="K28">
        <f>+'Regresión modelo2'!$B$19*Datos!E28+'Regresión modelo2'!$B$18*Datos!D28+'Regresión modelo2'!$B$17</f>
        <v>14.280973096699046</v>
      </c>
      <c r="L28">
        <f>+'Regresión grado 6'!$B$23*Datos!I28+'Regresión grado 6'!$B$22*Datos!H28+'Regresión grado 6'!$B$21*Datos!G28+'Regresión grado 6'!$B$20*Datos!F28+'Regresión grado 6'!$B$19*Datos!E28+'Regresión grado 6'!$B$18*Datos!D28+'Regresión grado 6'!$B$17</f>
        <v>14.613607127847242</v>
      </c>
      <c r="M28">
        <f t="shared" si="13"/>
        <v>0.5716515972625158</v>
      </c>
      <c r="N28">
        <f t="shared" si="5"/>
        <v>1.6833798193955716</v>
      </c>
      <c r="O28">
        <f t="shared" si="6"/>
        <v>2.6571781158693413</v>
      </c>
      <c r="P28">
        <f t="shared" si="7"/>
        <v>0.75607644935053742</v>
      </c>
      <c r="Q28">
        <f t="shared" si="8"/>
        <v>1.2974512782357461</v>
      </c>
      <c r="R28">
        <f t="shared" si="9"/>
        <v>1.6300853093839418</v>
      </c>
      <c r="S28">
        <f t="shared" si="10"/>
        <v>5.5029007006828577E-2</v>
      </c>
      <c r="T28">
        <f t="shared" si="11"/>
        <v>9.0851741646067768E-2</v>
      </c>
      <c r="U28">
        <f t="shared" si="12"/>
        <v>0.11154571866638602</v>
      </c>
    </row>
    <row r="29" spans="1:21" x14ac:dyDescent="0.25">
      <c r="A29" s="7" t="s">
        <v>202</v>
      </c>
      <c r="B29" s="8">
        <v>53.347827950679303</v>
      </c>
      <c r="C29" s="9">
        <v>14.8011528253016</v>
      </c>
      <c r="D29">
        <v>28</v>
      </c>
      <c r="E29">
        <f t="shared" si="0"/>
        <v>784</v>
      </c>
      <c r="F29">
        <f t="shared" si="1"/>
        <v>21952</v>
      </c>
      <c r="G29">
        <f t="shared" si="2"/>
        <v>614656</v>
      </c>
      <c r="H29">
        <f t="shared" si="3"/>
        <v>17210368</v>
      </c>
      <c r="I29">
        <f t="shared" si="4"/>
        <v>481890304</v>
      </c>
      <c r="J29">
        <f>+'Regresión modelo 1'!$B$18*Datos!D29+'Regresión modelo 1'!$B$17</f>
        <v>13.712479103569573</v>
      </c>
      <c r="K29">
        <f>+'Regresión modelo2'!$B$19*Datos!E29+'Regresión modelo2'!$B$18*Datos!D29+'Regresión modelo2'!$B$17</f>
        <v>14.225256117066341</v>
      </c>
      <c r="L29">
        <f>+'Regresión grado 6'!$B$23*Datos!I29+'Regresión grado 6'!$B$22*Datos!H29+'Regresión grado 6'!$B$21*Datos!G29+'Regresión grado 6'!$B$20*Datos!F29+'Regresión grado 6'!$B$19*Datos!E29+'Regresión grado 6'!$B$18*Datos!D29+'Regresión grado 6'!$B$17</f>
        <v>14.515577763126547</v>
      </c>
      <c r="M29">
        <f t="shared" si="13"/>
        <v>1.1852104723898631</v>
      </c>
      <c r="N29">
        <f t="shared" si="5"/>
        <v>0.33165701855620711</v>
      </c>
      <c r="O29">
        <f t="shared" si="6"/>
        <v>8.155311613628502E-2</v>
      </c>
      <c r="P29">
        <f t="shared" si="7"/>
        <v>1.088673721732027</v>
      </c>
      <c r="Q29">
        <f t="shared" si="8"/>
        <v>0.57589670823525907</v>
      </c>
      <c r="R29">
        <f t="shared" si="9"/>
        <v>0.28557506217505235</v>
      </c>
      <c r="S29">
        <f t="shared" si="10"/>
        <v>7.9392917466589122E-2</v>
      </c>
      <c r="T29">
        <f t="shared" si="11"/>
        <v>4.0484101199720658E-2</v>
      </c>
      <c r="U29">
        <f t="shared" si="12"/>
        <v>1.967369586214401E-2</v>
      </c>
    </row>
    <row r="30" spans="1:21" x14ac:dyDescent="0.25">
      <c r="A30" s="4" t="s">
        <v>201</v>
      </c>
      <c r="B30" s="5">
        <v>54.894538205282501</v>
      </c>
      <c r="C30" s="6">
        <v>12.8930250407356</v>
      </c>
      <c r="D30">
        <v>29</v>
      </c>
      <c r="E30">
        <f t="shared" si="0"/>
        <v>841</v>
      </c>
      <c r="F30">
        <f t="shared" si="1"/>
        <v>24389</v>
      </c>
      <c r="G30">
        <f t="shared" si="2"/>
        <v>707281</v>
      </c>
      <c r="H30">
        <f t="shared" si="3"/>
        <v>20511149</v>
      </c>
      <c r="I30">
        <f t="shared" si="4"/>
        <v>594823321</v>
      </c>
      <c r="J30">
        <f>+'Regresión modelo 1'!$B$18*Datos!D30+'Regresión modelo 1'!$B$17</f>
        <v>13.685359939325309</v>
      </c>
      <c r="K30">
        <f>+'Regresión modelo2'!$B$19*Datos!E30+'Regresión modelo2'!$B$18*Datos!D30+'Regresión modelo2'!$B$17</f>
        <v>14.169869748016161</v>
      </c>
      <c r="L30">
        <f>+'Regresión grado 6'!$B$23*Datos!I30+'Regresión grado 6'!$B$22*Datos!H30+'Regresión grado 6'!$B$21*Datos!G30+'Regresión grado 6'!$B$20*Datos!F30+'Regresión grado 6'!$B$19*Datos!E30+'Regresión grado 6'!$B$18*Datos!D30+'Regresión grado 6'!$B$17</f>
        <v>14.416241972190385</v>
      </c>
      <c r="M30">
        <f t="shared" si="13"/>
        <v>0.62779459152316541</v>
      </c>
      <c r="N30">
        <f t="shared" si="5"/>
        <v>1.6303324065103835</v>
      </c>
      <c r="O30">
        <f t="shared" si="6"/>
        <v>2.3201898202705311</v>
      </c>
      <c r="P30">
        <f t="shared" si="7"/>
        <v>0.79233489858970962</v>
      </c>
      <c r="Q30">
        <f t="shared" si="8"/>
        <v>1.2768447072805618</v>
      </c>
      <c r="R30">
        <f t="shared" si="9"/>
        <v>1.523216931454785</v>
      </c>
      <c r="S30">
        <f t="shared" si="10"/>
        <v>5.7896533383306241E-2</v>
      </c>
      <c r="T30">
        <f t="shared" si="11"/>
        <v>9.0109840809180705E-2</v>
      </c>
      <c r="U30">
        <f t="shared" si="12"/>
        <v>0.10565977835230171</v>
      </c>
    </row>
    <row r="31" spans="1:21" x14ac:dyDescent="0.25">
      <c r="A31" s="7" t="s">
        <v>200</v>
      </c>
      <c r="B31" s="8">
        <v>52.534857501519298</v>
      </c>
      <c r="C31" s="9">
        <v>14.1356808126726</v>
      </c>
      <c r="D31">
        <v>30</v>
      </c>
      <c r="E31">
        <f t="shared" si="0"/>
        <v>900</v>
      </c>
      <c r="F31">
        <f t="shared" si="1"/>
        <v>27000</v>
      </c>
      <c r="G31">
        <f t="shared" si="2"/>
        <v>810000</v>
      </c>
      <c r="H31">
        <f t="shared" si="3"/>
        <v>24300000</v>
      </c>
      <c r="I31">
        <f t="shared" si="4"/>
        <v>729000000</v>
      </c>
      <c r="J31">
        <f>+'Regresión modelo 1'!$B$18*Datos!D31+'Regresión modelo 1'!$B$17</f>
        <v>13.658240775081044</v>
      </c>
      <c r="K31">
        <f>+'Regresión modelo2'!$B$19*Datos!E31+'Regresión modelo2'!$B$18*Datos!D31+'Regresión modelo2'!$B$17</f>
        <v>14.114813989548507</v>
      </c>
      <c r="L31">
        <f>+'Regresión grado 6'!$B$23*Datos!I31+'Regresión grado 6'!$B$22*Datos!H31+'Regresión grado 6'!$B$21*Datos!G31+'Regresión grado 6'!$B$20*Datos!F31+'Regresión grado 6'!$B$19*Datos!E31+'Regresión grado 6'!$B$18*Datos!D31+'Regresión grado 6'!$B$17</f>
        <v>14.315965444550905</v>
      </c>
      <c r="M31">
        <f t="shared" si="13"/>
        <v>0.22794898949542658</v>
      </c>
      <c r="N31">
        <f t="shared" si="5"/>
        <v>4.3542430729218899E-4</v>
      </c>
      <c r="O31">
        <f t="shared" si="6"/>
        <v>3.2502548491495829E-2</v>
      </c>
      <c r="P31">
        <f t="shared" si="7"/>
        <v>0.47744003759155618</v>
      </c>
      <c r="Q31">
        <f t="shared" si="8"/>
        <v>2.0866823124093159E-2</v>
      </c>
      <c r="R31">
        <f t="shared" si="9"/>
        <v>0.18028463187830468</v>
      </c>
      <c r="S31">
        <f t="shared" si="10"/>
        <v>3.4956188388670664E-2</v>
      </c>
      <c r="T31">
        <f t="shared" si="11"/>
        <v>1.4783633096082077E-3</v>
      </c>
      <c r="U31">
        <f t="shared" si="12"/>
        <v>1.2593256988261768E-2</v>
      </c>
    </row>
    <row r="32" spans="1:21" x14ac:dyDescent="0.25">
      <c r="A32" s="4" t="s">
        <v>199</v>
      </c>
      <c r="B32" s="5">
        <v>52.967897516823498</v>
      </c>
      <c r="C32" s="6">
        <v>14.4433640728583</v>
      </c>
      <c r="D32">
        <v>31</v>
      </c>
      <c r="E32">
        <f t="shared" si="0"/>
        <v>961</v>
      </c>
      <c r="F32">
        <f t="shared" si="1"/>
        <v>29791</v>
      </c>
      <c r="G32">
        <f t="shared" si="2"/>
        <v>923521</v>
      </c>
      <c r="H32">
        <f t="shared" si="3"/>
        <v>28629151</v>
      </c>
      <c r="I32">
        <f t="shared" si="4"/>
        <v>887503681</v>
      </c>
      <c r="J32">
        <f>+'Regresión modelo 1'!$B$18*Datos!D32+'Regresión modelo 1'!$B$17</f>
        <v>13.631121610836779</v>
      </c>
      <c r="K32">
        <f>+'Regresión modelo2'!$B$19*Datos!E32+'Regresión modelo2'!$B$18*Datos!D32+'Regresión modelo2'!$B$17</f>
        <v>14.060088841663379</v>
      </c>
      <c r="L32">
        <f>+'Regresión grado 6'!$B$23*Datos!I32+'Regresión grado 6'!$B$22*Datos!H32+'Regresión grado 6'!$B$21*Datos!G32+'Regresión grado 6'!$B$20*Datos!F32+'Regresión grado 6'!$B$19*Datos!E32+'Regresión grado 6'!$B$18*Datos!D32+'Regresión grado 6'!$B$17</f>
        <v>14.215093163795423</v>
      </c>
      <c r="M32">
        <f t="shared" si="13"/>
        <v>0.65973781711078194</v>
      </c>
      <c r="N32">
        <f t="shared" si="5"/>
        <v>0.14689990284751964</v>
      </c>
      <c r="O32">
        <f t="shared" si="6"/>
        <v>5.2107607924392133E-2</v>
      </c>
      <c r="P32">
        <f t="shared" si="7"/>
        <v>0.81224246202152095</v>
      </c>
      <c r="Q32">
        <f t="shared" si="8"/>
        <v>0.38327523119492035</v>
      </c>
      <c r="R32">
        <f t="shared" si="9"/>
        <v>0.22827090906287673</v>
      </c>
      <c r="S32">
        <f t="shared" si="10"/>
        <v>5.9587353499640554E-2</v>
      </c>
      <c r="T32">
        <f t="shared" si="11"/>
        <v>2.7259801521252475E-2</v>
      </c>
      <c r="U32">
        <f t="shared" si="12"/>
        <v>1.6058347731709732E-2</v>
      </c>
    </row>
    <row r="33" spans="1:27" x14ac:dyDescent="0.25">
      <c r="A33" s="7" t="s">
        <v>198</v>
      </c>
      <c r="B33" s="8">
        <v>54.143220744342102</v>
      </c>
      <c r="C33" s="9">
        <v>14.4335823745174</v>
      </c>
      <c r="D33">
        <v>32</v>
      </c>
      <c r="E33">
        <f t="shared" si="0"/>
        <v>1024</v>
      </c>
      <c r="F33">
        <f t="shared" si="1"/>
        <v>32768</v>
      </c>
      <c r="G33">
        <f t="shared" si="2"/>
        <v>1048576</v>
      </c>
      <c r="H33">
        <f t="shared" si="3"/>
        <v>33554432</v>
      </c>
      <c r="I33">
        <f t="shared" si="4"/>
        <v>1073741824</v>
      </c>
      <c r="J33">
        <f>+'Regresión modelo 1'!$B$18*Datos!D33+'Regresión modelo 1'!$B$17</f>
        <v>13.604002446592515</v>
      </c>
      <c r="K33">
        <f>+'Regresión modelo2'!$B$19*Datos!E33+'Regresión modelo2'!$B$18*Datos!D33+'Regresión modelo2'!$B$17</f>
        <v>14.005694304360775</v>
      </c>
      <c r="L33">
        <f>+'Regresión grado 6'!$B$23*Datos!I33+'Regresión grado 6'!$B$22*Datos!H33+'Regresión grado 6'!$B$21*Datos!G33+'Regresión grado 6'!$B$20*Datos!F33+'Regresión grado 6'!$B$19*Datos!E33+'Regresión grado 6'!$B$18*Datos!D33+'Regresión grado 6'!$B$17</f>
        <v>14.113949969863587</v>
      </c>
      <c r="M33">
        <f t="shared" si="13"/>
        <v>0.68820285681585625</v>
      </c>
      <c r="N33">
        <f t="shared" si="5"/>
        <v>0.18308820058236064</v>
      </c>
      <c r="O33">
        <f t="shared" si="6"/>
        <v>0.10216487410477888</v>
      </c>
      <c r="P33">
        <f t="shared" si="7"/>
        <v>0.82957992792488433</v>
      </c>
      <c r="Q33">
        <f t="shared" si="8"/>
        <v>0.42788807015662478</v>
      </c>
      <c r="R33">
        <f t="shared" si="9"/>
        <v>0.31963240465381304</v>
      </c>
      <c r="S33">
        <f t="shared" si="10"/>
        <v>6.0980577677907925E-2</v>
      </c>
      <c r="T33">
        <f t="shared" si="11"/>
        <v>3.0551007387288092E-2</v>
      </c>
      <c r="U33">
        <f t="shared" si="12"/>
        <v>2.2646559279032384E-2</v>
      </c>
    </row>
    <row r="34" spans="1:27" x14ac:dyDescent="0.25">
      <c r="A34" s="4" t="s">
        <v>197</v>
      </c>
      <c r="B34" s="5">
        <v>54.284636958791801</v>
      </c>
      <c r="C34" s="6">
        <v>14.258787436608401</v>
      </c>
      <c r="D34">
        <v>33</v>
      </c>
      <c r="E34">
        <f t="shared" si="0"/>
        <v>1089</v>
      </c>
      <c r="F34">
        <f t="shared" si="1"/>
        <v>35937</v>
      </c>
      <c r="G34">
        <f t="shared" si="2"/>
        <v>1185921</v>
      </c>
      <c r="H34">
        <f t="shared" si="3"/>
        <v>39135393</v>
      </c>
      <c r="I34">
        <f t="shared" si="4"/>
        <v>1291467969</v>
      </c>
      <c r="J34">
        <f>+'Regresión modelo 1'!$B$18*Datos!D34+'Regresión modelo 1'!$B$17</f>
        <v>13.57688328234825</v>
      </c>
      <c r="K34">
        <f>+'Regresión modelo2'!$B$19*Datos!E34+'Regresión modelo2'!$B$18*Datos!D34+'Regresión modelo2'!$B$17</f>
        <v>13.951630377640697</v>
      </c>
      <c r="L34">
        <f>+'Regresión grado 6'!$B$23*Datos!I34+'Regresión grado 6'!$B$22*Datos!H34+'Regresión grado 6'!$B$21*Datos!G34+'Regresión grado 6'!$B$20*Datos!F34+'Regresión grado 6'!$B$19*Datos!E34+'Regresión grado 6'!$B$18*Datos!D34+'Regresión grado 6'!$B$17</f>
        <v>14.012841114945585</v>
      </c>
      <c r="M34">
        <f t="shared" si="13"/>
        <v>0.46499327559725145</v>
      </c>
      <c r="N34">
        <f t="shared" si="5"/>
        <v>9.4345458873689433E-2</v>
      </c>
      <c r="O34">
        <f t="shared" si="6"/>
        <v>6.0489593139469104E-2</v>
      </c>
      <c r="P34">
        <f t="shared" si="7"/>
        <v>0.68190415426015072</v>
      </c>
      <c r="Q34">
        <f t="shared" si="8"/>
        <v>0.30715705896770373</v>
      </c>
      <c r="R34">
        <f t="shared" si="9"/>
        <v>0.24594632166281549</v>
      </c>
      <c r="S34">
        <f t="shared" si="10"/>
        <v>5.0225382370835917E-2</v>
      </c>
      <c r="T34">
        <f t="shared" si="11"/>
        <v>2.2015854108345851E-2</v>
      </c>
      <c r="U34">
        <f t="shared" si="12"/>
        <v>1.755149577771906E-2</v>
      </c>
    </row>
    <row r="35" spans="1:27" x14ac:dyDescent="0.25">
      <c r="A35" s="7" t="s">
        <v>196</v>
      </c>
      <c r="B35" s="8">
        <v>55.497458501347097</v>
      </c>
      <c r="C35" s="9">
        <v>13.700866564958</v>
      </c>
      <c r="D35">
        <v>34</v>
      </c>
      <c r="E35">
        <f t="shared" si="0"/>
        <v>1156</v>
      </c>
      <c r="F35">
        <f t="shared" si="1"/>
        <v>39304</v>
      </c>
      <c r="G35">
        <f t="shared" si="2"/>
        <v>1336336</v>
      </c>
      <c r="H35">
        <f t="shared" si="3"/>
        <v>45435424</v>
      </c>
      <c r="I35">
        <f t="shared" si="4"/>
        <v>1544804416</v>
      </c>
      <c r="J35">
        <f>+'Regresión modelo 1'!$B$18*Datos!D35+'Regresión modelo 1'!$B$17</f>
        <v>13.549764118103985</v>
      </c>
      <c r="K35">
        <f>+'Regresión modelo2'!$B$19*Datos!E35+'Regresión modelo2'!$B$18*Datos!D35+'Regresión modelo2'!$B$17</f>
        <v>13.897897061503144</v>
      </c>
      <c r="L35">
        <f>+'Regresión grado 6'!$B$23*Datos!I35+'Regresión grado 6'!$B$22*Datos!H35+'Regresión grado 6'!$B$21*Datos!G35+'Regresión grado 6'!$B$20*Datos!F35+'Regresión grado 6'!$B$19*Datos!E35+'Regresión grado 6'!$B$18*Datos!D35+'Regresión grado 6'!$B$17</f>
        <v>13.912052813001393</v>
      </c>
      <c r="M35">
        <f t="shared" si="13"/>
        <v>2.2831949445270418E-2</v>
      </c>
      <c r="N35">
        <f t="shared" si="5"/>
        <v>3.8821016568826146E-2</v>
      </c>
      <c r="O35">
        <f t="shared" si="6"/>
        <v>4.4599631362645713E-2</v>
      </c>
      <c r="P35">
        <f t="shared" si="7"/>
        <v>0.15110244685401497</v>
      </c>
      <c r="Q35">
        <f t="shared" si="8"/>
        <v>0.19703049654514437</v>
      </c>
      <c r="R35">
        <f t="shared" si="9"/>
        <v>0.21118624804339348</v>
      </c>
      <c r="S35">
        <f t="shared" si="10"/>
        <v>1.1151666223630076E-2</v>
      </c>
      <c r="T35">
        <f t="shared" si="11"/>
        <v>1.4177000712641219E-2</v>
      </c>
      <c r="U35">
        <f t="shared" si="12"/>
        <v>1.5180092462417274E-2</v>
      </c>
    </row>
    <row r="36" spans="1:27" x14ac:dyDescent="0.25">
      <c r="A36" s="4" t="s">
        <v>195</v>
      </c>
      <c r="B36" s="5">
        <v>55.576348205223901</v>
      </c>
      <c r="C36" s="6">
        <v>12.911682543941</v>
      </c>
      <c r="D36">
        <v>35</v>
      </c>
      <c r="E36">
        <f t="shared" si="0"/>
        <v>1225</v>
      </c>
      <c r="F36">
        <f t="shared" si="1"/>
        <v>42875</v>
      </c>
      <c r="G36">
        <f t="shared" si="2"/>
        <v>1500625</v>
      </c>
      <c r="H36">
        <f t="shared" si="3"/>
        <v>52521875</v>
      </c>
      <c r="I36">
        <f t="shared" si="4"/>
        <v>1838265625</v>
      </c>
      <c r="J36">
        <f>+'Regresión modelo 1'!$B$18*Datos!D36+'Regresión modelo 1'!$B$17</f>
        <v>13.522644953859722</v>
      </c>
      <c r="K36">
        <f>+'Regresión modelo2'!$B$19*Datos!E36+'Regresión modelo2'!$B$18*Datos!D36+'Regresión modelo2'!$B$17</f>
        <v>13.844494355948118</v>
      </c>
      <c r="L36">
        <f>+'Regresión grado 6'!$B$23*Datos!I36+'Regresión grado 6'!$B$22*Datos!H36+'Regresión grado 6'!$B$21*Datos!G36+'Regresión grado 6'!$B$20*Datos!F36+'Regresión grado 6'!$B$19*Datos!E36+'Regresión grado 6'!$B$18*Datos!D36+'Regresión grado 6'!$B$17</f>
        <v>13.811852782901049</v>
      </c>
      <c r="M36">
        <f t="shared" si="13"/>
        <v>0.37327506633369234</v>
      </c>
      <c r="N36">
        <f t="shared" si="5"/>
        <v>0.87013787662000375</v>
      </c>
      <c r="O36">
        <f t="shared" si="6"/>
        <v>0.81030645910939214</v>
      </c>
      <c r="P36">
        <f t="shared" si="7"/>
        <v>0.61096240991872186</v>
      </c>
      <c r="Q36">
        <f t="shared" si="8"/>
        <v>0.93281181200711849</v>
      </c>
      <c r="R36">
        <f t="shared" si="9"/>
        <v>0.90017023896004922</v>
      </c>
      <c r="S36">
        <f t="shared" si="10"/>
        <v>4.5180688541581283E-2</v>
      </c>
      <c r="T36">
        <f t="shared" si="11"/>
        <v>6.7377817349201147E-2</v>
      </c>
      <c r="U36">
        <f t="shared" si="12"/>
        <v>6.5173749902290593E-2</v>
      </c>
    </row>
    <row r="37" spans="1:27" x14ac:dyDescent="0.25">
      <c r="A37" s="7" t="s">
        <v>194</v>
      </c>
      <c r="B37" s="8">
        <v>55.225549140120897</v>
      </c>
      <c r="C37" s="9">
        <v>12.185562128385</v>
      </c>
      <c r="D37">
        <v>36</v>
      </c>
      <c r="E37">
        <f t="shared" si="0"/>
        <v>1296</v>
      </c>
      <c r="F37">
        <f t="shared" si="1"/>
        <v>46656</v>
      </c>
      <c r="G37">
        <f t="shared" si="2"/>
        <v>1679616</v>
      </c>
      <c r="H37">
        <f t="shared" si="3"/>
        <v>60466176</v>
      </c>
      <c r="I37">
        <f t="shared" si="4"/>
        <v>2176782336</v>
      </c>
      <c r="J37">
        <f>+'Regresión modelo 1'!$B$18*Datos!D37+'Regresión modelo 1'!$B$17</f>
        <v>13.495525789615456</v>
      </c>
      <c r="K37">
        <f>+'Regresión modelo2'!$B$19*Datos!E37+'Regresión modelo2'!$B$18*Datos!D37+'Regresión modelo2'!$B$17</f>
        <v>13.791422260975615</v>
      </c>
      <c r="L37">
        <f>+'Regresión grado 6'!$B$23*Datos!I37+'Regresión grado 6'!$B$22*Datos!H37+'Regresión grado 6'!$B$21*Datos!G37+'Regresión grado 6'!$B$20*Datos!F37+'Regresión grado 6'!$B$19*Datos!E37+'Regresión grado 6'!$B$18*Datos!D37+'Regresión grado 6'!$B$17</f>
        <v>13.712490785185967</v>
      </c>
      <c r="M37">
        <f t="shared" si="13"/>
        <v>1.716004793744303</v>
      </c>
      <c r="N37">
        <f t="shared" si="5"/>
        <v>2.5787867654439496</v>
      </c>
      <c r="O37">
        <f t="shared" si="6"/>
        <v>2.3315111229600061</v>
      </c>
      <c r="P37">
        <f t="shared" si="7"/>
        <v>1.3099636612304568</v>
      </c>
      <c r="Q37">
        <f t="shared" si="8"/>
        <v>1.6058601325906157</v>
      </c>
      <c r="R37">
        <f t="shared" si="9"/>
        <v>1.5269286568009672</v>
      </c>
      <c r="S37">
        <f t="shared" si="10"/>
        <v>9.7066515351217242E-2</v>
      </c>
      <c r="T37">
        <f t="shared" si="11"/>
        <v>0.11643905191233091</v>
      </c>
      <c r="U37">
        <f t="shared" si="12"/>
        <v>0.1113531218158087</v>
      </c>
    </row>
    <row r="38" spans="1:27" x14ac:dyDescent="0.25">
      <c r="A38" s="4" t="s">
        <v>193</v>
      </c>
      <c r="B38" s="5">
        <v>52.130038942339098</v>
      </c>
      <c r="C38" s="6">
        <v>17.003072506958901</v>
      </c>
      <c r="D38">
        <v>37</v>
      </c>
      <c r="E38">
        <f t="shared" si="0"/>
        <v>1369</v>
      </c>
      <c r="F38">
        <f t="shared" si="1"/>
        <v>50653</v>
      </c>
      <c r="G38">
        <f t="shared" si="2"/>
        <v>1874161</v>
      </c>
      <c r="H38">
        <f t="shared" si="3"/>
        <v>69343957</v>
      </c>
      <c r="I38">
        <f t="shared" si="4"/>
        <v>2565726409</v>
      </c>
      <c r="J38">
        <f>+'Regresión modelo 1'!$B$18*Datos!D38+'Regresión modelo 1'!$B$17</f>
        <v>13.468406625371191</v>
      </c>
      <c r="K38">
        <f>+'Regresión modelo2'!$B$19*Datos!E38+'Regresión modelo2'!$B$18*Datos!D38+'Regresión modelo2'!$B$17</f>
        <v>13.738680776585639</v>
      </c>
      <c r="L38">
        <f>+'Regresión grado 6'!$B$23*Datos!I38+'Regresión grado 6'!$B$22*Datos!H38+'Regresión grado 6'!$B$21*Datos!G38+'Regresión grado 6'!$B$20*Datos!F38+'Regresión grado 6'!$B$19*Datos!E38+'Regresión grado 6'!$B$18*Datos!D38+'Regresión grado 6'!$B$17</f>
        <v>13.614199152451294</v>
      </c>
      <c r="M38">
        <f t="shared" si="13"/>
        <v>12.493862894460221</v>
      </c>
      <c r="N38">
        <f t="shared" si="5"/>
        <v>10.65625336932934</v>
      </c>
      <c r="O38">
        <f t="shared" si="6"/>
        <v>11.484462612891644</v>
      </c>
      <c r="P38">
        <f t="shared" si="7"/>
        <v>3.5346658815877099</v>
      </c>
      <c r="Q38">
        <f t="shared" si="8"/>
        <v>3.2643917303732621</v>
      </c>
      <c r="R38">
        <f t="shared" si="9"/>
        <v>3.3888733545076075</v>
      </c>
      <c r="S38">
        <f t="shared" si="10"/>
        <v>0.26244128053939669</v>
      </c>
      <c r="T38">
        <f t="shared" si="11"/>
        <v>0.23760590870825476</v>
      </c>
      <c r="U38">
        <f t="shared" si="12"/>
        <v>0.24892197598691854</v>
      </c>
    </row>
    <row r="39" spans="1:27" x14ac:dyDescent="0.25">
      <c r="A39" s="7" t="s">
        <v>192</v>
      </c>
      <c r="B39" s="8">
        <v>52.529568887655401</v>
      </c>
      <c r="C39" s="9">
        <v>15.687597811141799</v>
      </c>
      <c r="D39">
        <v>38</v>
      </c>
      <c r="E39">
        <f t="shared" si="0"/>
        <v>1444</v>
      </c>
      <c r="F39">
        <f t="shared" si="1"/>
        <v>54872</v>
      </c>
      <c r="G39">
        <f t="shared" si="2"/>
        <v>2085136</v>
      </c>
      <c r="H39">
        <f t="shared" si="3"/>
        <v>79235168</v>
      </c>
      <c r="I39">
        <f t="shared" si="4"/>
        <v>3010936384</v>
      </c>
      <c r="J39">
        <f>+'Regresión modelo 1'!$B$18*Datos!D39+'Regresión modelo 1'!$B$17</f>
        <v>13.441287461126928</v>
      </c>
      <c r="K39">
        <f>+'Regresión modelo2'!$B$19*Datos!E39+'Regresión modelo2'!$B$18*Datos!D39+'Regresión modelo2'!$B$17</f>
        <v>13.686269902778186</v>
      </c>
      <c r="L39">
        <f>+'Regresión grado 6'!$B$23*Datos!I39+'Regresión grado 6'!$B$22*Datos!H39+'Regresión grado 6'!$B$21*Datos!G39+'Regresión grado 6'!$B$20*Datos!F39+'Regresión grado 6'!$B$19*Datos!E39+'Regresión grado 6'!$B$18*Datos!D39+'Regresión grado 6'!$B$17</f>
        <v>13.517193313349281</v>
      </c>
      <c r="M39">
        <f t="shared" si="13"/>
        <v>5.0459101885839344</v>
      </c>
      <c r="N39">
        <f t="shared" si="5"/>
        <v>4.005313396795076</v>
      </c>
      <c r="O39">
        <f t="shared" si="6"/>
        <v>4.7106556840379916</v>
      </c>
      <c r="P39">
        <f t="shared" si="7"/>
        <v>2.2463103500148716</v>
      </c>
      <c r="Q39">
        <f t="shared" si="8"/>
        <v>2.0013279083636135</v>
      </c>
      <c r="R39">
        <f t="shared" si="9"/>
        <v>2.1704044977925179</v>
      </c>
      <c r="S39">
        <f t="shared" si="10"/>
        <v>0.16712017777399274</v>
      </c>
      <c r="T39">
        <f t="shared" si="11"/>
        <v>0.14622887920377506</v>
      </c>
      <c r="U39">
        <f t="shared" si="12"/>
        <v>0.16056620982471814</v>
      </c>
      <c r="X39" t="s">
        <v>280</v>
      </c>
    </row>
    <row r="40" spans="1:27" x14ac:dyDescent="0.25">
      <c r="A40" s="4" t="s">
        <v>191</v>
      </c>
      <c r="B40" s="5">
        <v>53.705275422389001</v>
      </c>
      <c r="C40" s="6">
        <v>13.6238377743265</v>
      </c>
      <c r="D40">
        <v>39</v>
      </c>
      <c r="E40">
        <f t="shared" si="0"/>
        <v>1521</v>
      </c>
      <c r="F40">
        <f t="shared" si="1"/>
        <v>59319</v>
      </c>
      <c r="G40">
        <f t="shared" si="2"/>
        <v>2313441</v>
      </c>
      <c r="H40">
        <f t="shared" si="3"/>
        <v>90224199</v>
      </c>
      <c r="I40">
        <f t="shared" si="4"/>
        <v>3518743761</v>
      </c>
      <c r="J40">
        <f>+'Regresión modelo 1'!$B$18*Datos!D40+'Regresión modelo 1'!$B$17</f>
        <v>13.414168296882663</v>
      </c>
      <c r="K40">
        <f>+'Regresión modelo2'!$B$19*Datos!E40+'Regresión modelo2'!$B$18*Datos!D40+'Regresión modelo2'!$B$17</f>
        <v>13.634189639553261</v>
      </c>
      <c r="L40">
        <f>+'Regresión grado 6'!$B$23*Datos!I40+'Regresión grado 6'!$B$22*Datos!H40+'Regresión grado 6'!$B$21*Datos!G40+'Regresión grado 6'!$B$20*Datos!F40+'Regresión grado 6'!$B$19*Datos!E40+'Regresión grado 6'!$B$18*Datos!D40+'Regresión grado 6'!$B$17</f>
        <v>13.421672310213708</v>
      </c>
      <c r="M40">
        <f t="shared" si="13"/>
        <v>4.3961289771571772E-2</v>
      </c>
      <c r="N40">
        <f t="shared" si="5"/>
        <v>1.0716111367303077E-4</v>
      </c>
      <c r="O40">
        <f t="shared" si="6"/>
        <v>4.0870874879940462E-2</v>
      </c>
      <c r="P40">
        <f t="shared" si="7"/>
        <v>0.20966947744383724</v>
      </c>
      <c r="Q40">
        <f t="shared" si="8"/>
        <v>1.0351865226761348E-2</v>
      </c>
      <c r="R40">
        <f t="shared" si="9"/>
        <v>0.20216546411279168</v>
      </c>
      <c r="S40">
        <f t="shared" si="10"/>
        <v>1.5630449298340964E-2</v>
      </c>
      <c r="T40">
        <f t="shared" si="11"/>
        <v>7.5925782906306543E-4</v>
      </c>
      <c r="U40">
        <f t="shared" si="12"/>
        <v>1.5062613617749149E-2</v>
      </c>
      <c r="W40" s="39"/>
      <c r="X40" s="39" t="s">
        <v>325</v>
      </c>
      <c r="Y40" s="39" t="s">
        <v>328</v>
      </c>
      <c r="Z40" s="39" t="s">
        <v>327</v>
      </c>
      <c r="AA40" s="39" t="s">
        <v>329</v>
      </c>
    </row>
    <row r="41" spans="1:27" x14ac:dyDescent="0.25">
      <c r="A41" s="7" t="s">
        <v>190</v>
      </c>
      <c r="B41" s="8">
        <v>52.694460275583801</v>
      </c>
      <c r="C41" s="9">
        <v>14.6770965923023</v>
      </c>
      <c r="D41">
        <v>40</v>
      </c>
      <c r="E41">
        <f t="shared" si="0"/>
        <v>1600</v>
      </c>
      <c r="F41">
        <f t="shared" si="1"/>
        <v>64000</v>
      </c>
      <c r="G41">
        <f t="shared" si="2"/>
        <v>2560000</v>
      </c>
      <c r="H41">
        <f t="shared" si="3"/>
        <v>102400000</v>
      </c>
      <c r="I41">
        <f t="shared" si="4"/>
        <v>4096000000</v>
      </c>
      <c r="J41">
        <f>+'Regresión modelo 1'!$B$18*Datos!D41+'Regresión modelo 1'!$B$17</f>
        <v>13.387049132638399</v>
      </c>
      <c r="K41">
        <f>+'Regresión modelo2'!$B$19*Datos!E41+'Regresión modelo2'!$B$18*Datos!D41+'Regresión modelo2'!$B$17</f>
        <v>13.58243998691086</v>
      </c>
      <c r="L41">
        <f>+'Regresión grado 6'!$B$23*Datos!I41+'Regresión grado 6'!$B$22*Datos!H41+'Regresión grado 6'!$B$21*Datos!G41+'Regresión grado 6'!$B$20*Datos!F41+'Regresión grado 6'!$B$19*Datos!E41+'Regresión grado 6'!$B$18*Datos!D41+'Regresión grado 6'!$B$17</f>
        <v>13.32781931030533</v>
      </c>
      <c r="M41">
        <f t="shared" si="13"/>
        <v>1.6642224481852845</v>
      </c>
      <c r="N41">
        <f t="shared" si="5"/>
        <v>1.1982730837271121</v>
      </c>
      <c r="O41">
        <f t="shared" si="6"/>
        <v>1.8205491837131322</v>
      </c>
      <c r="P41">
        <f t="shared" si="7"/>
        <v>1.2900474596639011</v>
      </c>
      <c r="Q41">
        <f t="shared" si="8"/>
        <v>1.0946566053914406</v>
      </c>
      <c r="R41">
        <f t="shared" si="9"/>
        <v>1.3492772819969705</v>
      </c>
      <c r="S41">
        <f t="shared" si="10"/>
        <v>9.6365333904593717E-2</v>
      </c>
      <c r="T41">
        <f t="shared" si="11"/>
        <v>8.0593516808934215E-2</v>
      </c>
      <c r="U41">
        <f t="shared" si="12"/>
        <v>0.10123766316022029</v>
      </c>
      <c r="W41" s="39" t="s">
        <v>343</v>
      </c>
      <c r="X41" s="39">
        <f>+J229</f>
        <v>8.2886462547166531</v>
      </c>
      <c r="Y41" s="39">
        <f>+M231</f>
        <v>1.3254435976911425</v>
      </c>
      <c r="Z41" s="40">
        <v>1.0589419872778865</v>
      </c>
      <c r="AA41" s="39">
        <f>+S229</f>
        <v>9.5666342157879711E-2</v>
      </c>
    </row>
    <row r="42" spans="1:27" x14ac:dyDescent="0.25">
      <c r="A42" s="4" t="s">
        <v>189</v>
      </c>
      <c r="B42" s="5">
        <v>53.1164704158262</v>
      </c>
      <c r="C42" s="6">
        <v>13.7523369037492</v>
      </c>
      <c r="D42">
        <v>41</v>
      </c>
      <c r="E42">
        <f t="shared" si="0"/>
        <v>1681</v>
      </c>
      <c r="F42">
        <f t="shared" si="1"/>
        <v>68921</v>
      </c>
      <c r="G42">
        <f t="shared" si="2"/>
        <v>2825761</v>
      </c>
      <c r="H42">
        <f t="shared" si="3"/>
        <v>115856201</v>
      </c>
      <c r="I42">
        <f t="shared" si="4"/>
        <v>4750104241</v>
      </c>
      <c r="J42">
        <f>+'Regresión modelo 1'!$B$18*Datos!D42+'Regresión modelo 1'!$B$17</f>
        <v>13.359929968394134</v>
      </c>
      <c r="K42">
        <f>+'Regresión modelo2'!$B$19*Datos!E42+'Regresión modelo2'!$B$18*Datos!D42+'Regresión modelo2'!$B$17</f>
        <v>13.531020944850983</v>
      </c>
      <c r="L42">
        <f>+'Regresión grado 6'!$B$23*Datos!I42+'Regresión grado 6'!$B$22*Datos!H42+'Regresión grado 6'!$B$21*Datos!G42+'Regresión grado 6'!$B$20*Datos!F42+'Regresión grado 6'!$B$19*Datos!E42+'Regresión grado 6'!$B$18*Datos!D42+'Regresión grado 6'!$B$17</f>
        <v>13.235802110678389</v>
      </c>
      <c r="M42">
        <f t="shared" si="13"/>
        <v>0.15398320291475467</v>
      </c>
      <c r="N42">
        <f t="shared" si="5"/>
        <v>4.8980753663037072E-2</v>
      </c>
      <c r="O42">
        <f t="shared" si="6"/>
        <v>0.26680819245270537</v>
      </c>
      <c r="P42">
        <f t="shared" si="7"/>
        <v>0.39240693535506566</v>
      </c>
      <c r="Q42">
        <f t="shared" si="8"/>
        <v>0.22131595889821654</v>
      </c>
      <c r="R42">
        <f t="shared" si="9"/>
        <v>0.51653479307081085</v>
      </c>
      <c r="S42">
        <f t="shared" si="10"/>
        <v>2.9371930562764249E-2</v>
      </c>
      <c r="T42">
        <f t="shared" si="11"/>
        <v>1.6356190696935904E-2</v>
      </c>
      <c r="U42">
        <f t="shared" si="12"/>
        <v>3.9025575386480021E-2</v>
      </c>
      <c r="W42" s="39" t="s">
        <v>344</v>
      </c>
      <c r="X42" s="39">
        <f>+K229</f>
        <v>9.7271328992843173</v>
      </c>
      <c r="Y42" s="39">
        <f>+N231</f>
        <v>1.1635065992684064</v>
      </c>
      <c r="Z42" s="40">
        <v>0.92422214572095152</v>
      </c>
      <c r="AA42" s="39">
        <f>+T229</f>
        <v>8.2905538878059445E-2</v>
      </c>
    </row>
    <row r="43" spans="1:27" x14ac:dyDescent="0.25">
      <c r="A43" s="7" t="s">
        <v>188</v>
      </c>
      <c r="B43" s="8">
        <v>51.593690137150801</v>
      </c>
      <c r="C43" s="9">
        <v>13.9956895410496</v>
      </c>
      <c r="D43">
        <v>42</v>
      </c>
      <c r="E43">
        <f t="shared" si="0"/>
        <v>1764</v>
      </c>
      <c r="F43">
        <f t="shared" si="1"/>
        <v>74088</v>
      </c>
      <c r="G43">
        <f t="shared" si="2"/>
        <v>3111696</v>
      </c>
      <c r="H43">
        <f t="shared" si="3"/>
        <v>130691232</v>
      </c>
      <c r="I43">
        <f t="shared" si="4"/>
        <v>5489031744</v>
      </c>
      <c r="J43">
        <f>+'Regresión modelo 1'!$B$18*Datos!D43+'Regresión modelo 1'!$B$17</f>
        <v>13.332810804149869</v>
      </c>
      <c r="K43">
        <f>+'Regresión modelo2'!$B$19*Datos!E43+'Regresión modelo2'!$B$18*Datos!D43+'Regresión modelo2'!$B$17</f>
        <v>13.479932513373633</v>
      </c>
      <c r="L43">
        <f>+'Regresión grado 6'!$B$23*Datos!I43+'Regresión grado 6'!$B$22*Datos!H43+'Regresión grado 6'!$B$21*Datos!G43+'Regresión grado 6'!$B$20*Datos!F43+'Regresión grado 6'!$B$19*Datos!E43+'Regresión grado 6'!$B$18*Datos!D43+'Regresión grado 6'!$B$17</f>
        <v>13.1457736366681</v>
      </c>
      <c r="M43">
        <f t="shared" si="13"/>
        <v>0.43940821983378348</v>
      </c>
      <c r="N43">
        <f t="shared" si="5"/>
        <v>0.2660053115971483</v>
      </c>
      <c r="O43">
        <f t="shared" si="6"/>
        <v>0.72235704452062399</v>
      </c>
      <c r="P43">
        <f t="shared" si="7"/>
        <v>0.66287873689973154</v>
      </c>
      <c r="Q43">
        <f t="shared" si="8"/>
        <v>0.51575702767596709</v>
      </c>
      <c r="R43">
        <f t="shared" si="9"/>
        <v>0.84991590438150055</v>
      </c>
      <c r="S43">
        <f t="shared" si="10"/>
        <v>4.971785369469197E-2</v>
      </c>
      <c r="T43">
        <f t="shared" si="11"/>
        <v>3.8261098648993769E-2</v>
      </c>
      <c r="U43">
        <f t="shared" si="12"/>
        <v>6.4653167464468711E-2</v>
      </c>
      <c r="W43" s="39" t="s">
        <v>349</v>
      </c>
      <c r="X43" s="39">
        <f>+L229</f>
        <v>9.9199227960501446</v>
      </c>
      <c r="Y43" s="41">
        <f>+O231</f>
        <v>1.0507895043599749</v>
      </c>
      <c r="Z43" s="40">
        <v>0.81299149493859235</v>
      </c>
      <c r="AA43" s="43">
        <f>+U229</f>
        <v>7.2460843536669553E-2</v>
      </c>
    </row>
    <row r="44" spans="1:27" x14ac:dyDescent="0.25">
      <c r="A44" s="4" t="s">
        <v>187</v>
      </c>
      <c r="B44" s="5">
        <v>53.520997042487103</v>
      </c>
      <c r="C44" s="6">
        <v>12.940044362006301</v>
      </c>
      <c r="D44">
        <v>43</v>
      </c>
      <c r="E44">
        <f t="shared" si="0"/>
        <v>1849</v>
      </c>
      <c r="F44">
        <f t="shared" si="1"/>
        <v>79507</v>
      </c>
      <c r="G44">
        <f t="shared" si="2"/>
        <v>3418801</v>
      </c>
      <c r="H44">
        <f t="shared" si="3"/>
        <v>147008443</v>
      </c>
      <c r="I44">
        <f t="shared" si="4"/>
        <v>6321363049</v>
      </c>
      <c r="J44">
        <f>+'Regresión modelo 1'!$B$18*Datos!D44+'Regresión modelo 1'!$B$17</f>
        <v>13.305691639905604</v>
      </c>
      <c r="K44">
        <f>+'Regresión modelo2'!$B$19*Datos!E44+'Regresión modelo2'!$B$18*Datos!D44+'Regresión modelo2'!$B$17</f>
        <v>13.42917469247881</v>
      </c>
      <c r="L44">
        <f>+'Regresión grado 6'!$B$23*Datos!I44+'Regresión grado 6'!$B$22*Datos!H44+'Regresión grado 6'!$B$21*Datos!G44+'Regresión grado 6'!$B$20*Datos!F44+'Regresión grado 6'!$B$19*Datos!E44+'Regresión grado 6'!$B$18*Datos!D44+'Regresión grado 6'!$B$17</f>
        <v>13.057872433999236</v>
      </c>
      <c r="M44">
        <f t="shared" si="13"/>
        <v>0.13369793183516993</v>
      </c>
      <c r="N44">
        <f t="shared" si="5"/>
        <v>0.23924848018814607</v>
      </c>
      <c r="O44">
        <f t="shared" si="6"/>
        <v>1.3883454549572375E-2</v>
      </c>
      <c r="P44">
        <f t="shared" si="7"/>
        <v>0.36564727789930274</v>
      </c>
      <c r="Q44">
        <f t="shared" si="8"/>
        <v>0.4891303304725092</v>
      </c>
      <c r="R44">
        <f t="shared" si="9"/>
        <v>0.11782807199293543</v>
      </c>
      <c r="S44">
        <f t="shared" si="10"/>
        <v>2.7480516443254714E-2</v>
      </c>
      <c r="T44">
        <f t="shared" si="11"/>
        <v>3.6422962815909544E-2</v>
      </c>
      <c r="U44">
        <f t="shared" si="12"/>
        <v>9.0235275760653308E-3</v>
      </c>
      <c r="W44" s="39" t="s">
        <v>345</v>
      </c>
      <c r="X44" s="39">
        <f>+'Promedios móviles simples'!H229</f>
        <v>8.9915156399762992</v>
      </c>
      <c r="Y44" s="39">
        <f>+'Promedios móviles simples'!I231</f>
        <v>1.1863346944073159</v>
      </c>
      <c r="Z44" s="39">
        <f>+'Promedios móviles simples'!J230</f>
        <v>0.95153080298945658</v>
      </c>
      <c r="AA44" s="39">
        <f>+'Promedios móviles simples'!K230</f>
        <v>7.7138831041603295E-2</v>
      </c>
    </row>
    <row r="45" spans="1:27" x14ac:dyDescent="0.25">
      <c r="A45" s="7" t="s">
        <v>186</v>
      </c>
      <c r="B45" s="8">
        <v>52.767282845854503</v>
      </c>
      <c r="C45" s="9">
        <v>13.085111236246499</v>
      </c>
      <c r="D45">
        <v>44</v>
      </c>
      <c r="E45">
        <f t="shared" si="0"/>
        <v>1936</v>
      </c>
      <c r="F45">
        <f t="shared" si="1"/>
        <v>85184</v>
      </c>
      <c r="G45">
        <f t="shared" si="2"/>
        <v>3748096</v>
      </c>
      <c r="H45">
        <f t="shared" si="3"/>
        <v>164916224</v>
      </c>
      <c r="I45">
        <f t="shared" si="4"/>
        <v>7256313856</v>
      </c>
      <c r="J45">
        <f>+'Regresión modelo 1'!$B$18*Datos!D45+'Regresión modelo 1'!$B$17</f>
        <v>13.27857247566134</v>
      </c>
      <c r="K45">
        <f>+'Regresión modelo2'!$B$19*Datos!E45+'Regresión modelo2'!$B$18*Datos!D45+'Regresión modelo2'!$B$17</f>
        <v>13.37874748216651</v>
      </c>
      <c r="L45">
        <f>+'Regresión grado 6'!$B$23*Datos!I45+'Regresión grado 6'!$B$22*Datos!H45+'Regresión grado 6'!$B$21*Datos!G45+'Regresión grado 6'!$B$20*Datos!F45+'Regresión grado 6'!$B$19*Datos!E45+'Regresión grado 6'!$B$18*Datos!D45+'Regresión grado 6'!$B$17</f>
        <v>12.972223154515708</v>
      </c>
      <c r="M45">
        <f t="shared" si="13"/>
        <v>3.7427251155926405E-2</v>
      </c>
      <c r="N45">
        <f t="shared" si="5"/>
        <v>8.6222244917997057E-2</v>
      </c>
      <c r="O45">
        <f t="shared" si="6"/>
        <v>1.2743718996857726E-2</v>
      </c>
      <c r="P45">
        <f t="shared" si="7"/>
        <v>0.19346123941484095</v>
      </c>
      <c r="Q45">
        <f t="shared" si="8"/>
        <v>0.29363624592001081</v>
      </c>
      <c r="R45">
        <f t="shared" si="9"/>
        <v>0.1128880817307909</v>
      </c>
      <c r="S45">
        <f t="shared" si="10"/>
        <v>1.4569430544543953E-2</v>
      </c>
      <c r="T45">
        <f t="shared" si="11"/>
        <v>2.1947962341872403E-2</v>
      </c>
      <c r="U45">
        <f t="shared" si="12"/>
        <v>8.7022926129276378E-3</v>
      </c>
      <c r="W45" s="39" t="s">
        <v>346</v>
      </c>
      <c r="X45" s="39">
        <f>+'Suavización exponencial'!C229</f>
        <v>9.314390343377049</v>
      </c>
      <c r="Y45" s="39">
        <f>+'Suavización exponencial'!F231</f>
        <v>1.1611068490823184</v>
      </c>
      <c r="Z45" s="39">
        <f>+'Suavización exponencial'!I229</f>
        <v>0.83890657498638299</v>
      </c>
      <c r="AA45" s="39">
        <f>+'Suavización exponencial'!L229</f>
        <v>7.5594886864749716E-2</v>
      </c>
    </row>
    <row r="46" spans="1:27" x14ac:dyDescent="0.25">
      <c r="A46" s="4" t="s">
        <v>185</v>
      </c>
      <c r="B46" s="5">
        <v>53.0643998711001</v>
      </c>
      <c r="C46" s="6">
        <v>12.5146666412604</v>
      </c>
      <c r="D46">
        <v>45</v>
      </c>
      <c r="E46">
        <f t="shared" si="0"/>
        <v>2025</v>
      </c>
      <c r="F46">
        <f t="shared" si="1"/>
        <v>91125</v>
      </c>
      <c r="G46">
        <f t="shared" si="2"/>
        <v>4100625</v>
      </c>
      <c r="H46">
        <f t="shared" si="3"/>
        <v>184528125</v>
      </c>
      <c r="I46">
        <f t="shared" si="4"/>
        <v>8303765625</v>
      </c>
      <c r="J46">
        <f>+'Regresión modelo 1'!$B$18*Datos!D46+'Regresión modelo 1'!$B$17</f>
        <v>13.251453311417075</v>
      </c>
      <c r="K46">
        <f>+'Regresión modelo2'!$B$19*Datos!E46+'Regresión modelo2'!$B$18*Datos!D46+'Regresión modelo2'!$B$17</f>
        <v>13.328650882436735</v>
      </c>
      <c r="L46">
        <f>+'Regresión grado 6'!$B$23*Datos!I46+'Regresión grado 6'!$B$22*Datos!H46+'Regresión grado 6'!$B$21*Datos!G46+'Regresión grado 6'!$B$20*Datos!F46+'Regresión grado 6'!$B$19*Datos!E46+'Regresión grado 6'!$B$18*Datos!D46+'Regresión grado 6'!$B$17</f>
        <v>12.8889370355312</v>
      </c>
      <c r="M46">
        <f t="shared" si="13"/>
        <v>0.54285459732056163</v>
      </c>
      <c r="N46">
        <f t="shared" si="5"/>
        <v>0.66257034488341449</v>
      </c>
      <c r="O46">
        <f t="shared" si="6"/>
        <v>0.14007832802762016</v>
      </c>
      <c r="P46">
        <f t="shared" si="7"/>
        <v>0.73678667015667543</v>
      </c>
      <c r="Q46">
        <f t="shared" si="8"/>
        <v>0.81398424117633539</v>
      </c>
      <c r="R46">
        <f t="shared" si="9"/>
        <v>0.37427039427080011</v>
      </c>
      <c r="S46">
        <f t="shared" si="10"/>
        <v>5.560044267158841E-2</v>
      </c>
      <c r="T46">
        <f t="shared" si="11"/>
        <v>6.1070264976999931E-2</v>
      </c>
      <c r="U46">
        <f t="shared" si="12"/>
        <v>2.9038111772835974E-2</v>
      </c>
      <c r="W46" s="39" t="s">
        <v>347</v>
      </c>
      <c r="X46" s="39">
        <f>+'Suavización exponencial'!D229</f>
        <v>9.4750506009778519</v>
      </c>
      <c r="Y46" s="39">
        <f>+'Suavización exponencial'!G231</f>
        <v>1.1351192847412102</v>
      </c>
      <c r="Z46" s="42">
        <f>+'Suavización exponencial'!J229</f>
        <v>0.79886904797839386</v>
      </c>
      <c r="AA46" s="39">
        <f>+'Suavización exponencial'!M229</f>
        <v>7.2564936687695841E-2</v>
      </c>
    </row>
    <row r="47" spans="1:27" x14ac:dyDescent="0.25">
      <c r="A47" s="7" t="s">
        <v>184</v>
      </c>
      <c r="B47" s="8">
        <v>53.798314751586098</v>
      </c>
      <c r="C47" s="9">
        <v>12.594185146813601</v>
      </c>
      <c r="D47">
        <v>46</v>
      </c>
      <c r="E47">
        <f t="shared" si="0"/>
        <v>2116</v>
      </c>
      <c r="F47">
        <f t="shared" si="1"/>
        <v>97336</v>
      </c>
      <c r="G47">
        <f t="shared" si="2"/>
        <v>4477456</v>
      </c>
      <c r="H47">
        <f t="shared" si="3"/>
        <v>205962976</v>
      </c>
      <c r="I47">
        <f t="shared" si="4"/>
        <v>9474296896</v>
      </c>
      <c r="J47">
        <f>+'Regresión modelo 1'!$B$18*Datos!D47+'Regresión modelo 1'!$B$17</f>
        <v>13.224334147172812</v>
      </c>
      <c r="K47">
        <f>+'Regresión modelo2'!$B$19*Datos!E47+'Regresión modelo2'!$B$18*Datos!D47+'Regresión modelo2'!$B$17</f>
        <v>13.278884893289487</v>
      </c>
      <c r="L47">
        <f>+'Regresión grado 6'!$B$23*Datos!I47+'Regresión grado 6'!$B$22*Datos!H47+'Regresión grado 6'!$B$21*Datos!G47+'Regresión grado 6'!$B$20*Datos!F47+'Regresión grado 6'!$B$19*Datos!E47+'Regresión grado 6'!$B$18*Datos!D47+'Regresión grado 6'!$B$17</f>
        <v>12.808112372800824</v>
      </c>
      <c r="M47">
        <f t="shared" si="13"/>
        <v>0.39708776265371254</v>
      </c>
      <c r="N47">
        <f t="shared" si="5"/>
        <v>0.46881374282414218</v>
      </c>
      <c r="O47">
        <f t="shared" si="6"/>
        <v>4.5764858018588629E-2</v>
      </c>
      <c r="P47">
        <f t="shared" si="7"/>
        <v>0.63014900035921073</v>
      </c>
      <c r="Q47">
        <f t="shared" si="8"/>
        <v>0.68469974647588572</v>
      </c>
      <c r="R47">
        <f t="shared" si="9"/>
        <v>0.21392722598722358</v>
      </c>
      <c r="S47">
        <f t="shared" si="10"/>
        <v>4.7650716727687066E-2</v>
      </c>
      <c r="T47">
        <f t="shared" si="11"/>
        <v>5.1563045540209497E-2</v>
      </c>
      <c r="U47">
        <f t="shared" si="12"/>
        <v>1.6702478847821264E-2</v>
      </c>
      <c r="W47" s="39" t="s">
        <v>348</v>
      </c>
      <c r="X47" s="39">
        <f>+'Suavización exponencial'!E229</f>
        <v>10.079415298309353</v>
      </c>
      <c r="Y47" s="39">
        <f>+'Suavización exponencial'!H231</f>
        <v>1.1174721257006099</v>
      </c>
      <c r="Z47" s="39">
        <f>+'Suavización exponencial'!K229</f>
        <v>0.85443190449048212</v>
      </c>
      <c r="AA47" s="39">
        <f>+'Suavización exponencial'!N229</f>
        <v>7.6026029715834428E-2</v>
      </c>
    </row>
    <row r="48" spans="1:27" x14ac:dyDescent="0.25">
      <c r="A48" s="4" t="s">
        <v>183</v>
      </c>
      <c r="B48" s="5">
        <v>54.396158686396497</v>
      </c>
      <c r="C48" s="6">
        <v>11.7769742339699</v>
      </c>
      <c r="D48">
        <v>47</v>
      </c>
      <c r="E48">
        <f t="shared" si="0"/>
        <v>2209</v>
      </c>
      <c r="F48">
        <f t="shared" si="1"/>
        <v>103823</v>
      </c>
      <c r="G48">
        <f t="shared" si="2"/>
        <v>4879681</v>
      </c>
      <c r="H48">
        <f t="shared" si="3"/>
        <v>229345007</v>
      </c>
      <c r="I48">
        <f t="shared" si="4"/>
        <v>10779215329</v>
      </c>
      <c r="J48">
        <f>+'Regresión modelo 1'!$B$18*Datos!D48+'Regresión modelo 1'!$B$17</f>
        <v>13.197214982928546</v>
      </c>
      <c r="K48">
        <f>+'Regresión modelo2'!$B$19*Datos!E48+'Regresión modelo2'!$B$18*Datos!D48+'Regresión modelo2'!$B$17</f>
        <v>13.229449514724763</v>
      </c>
      <c r="L48">
        <f>+'Regresión grado 6'!$B$23*Datos!I48+'Regresión grado 6'!$B$22*Datos!H48+'Regresión grado 6'!$B$21*Datos!G48+'Regresión grado 6'!$B$20*Datos!F48+'Regresión grado 6'!$B$19*Datos!E48+'Regresión grado 6'!$B$18*Datos!D48+'Regresión grado 6'!$B$17</f>
        <v>12.729834987113829</v>
      </c>
      <c r="M48">
        <f t="shared" si="13"/>
        <v>2.0170837850026158</v>
      </c>
      <c r="N48">
        <f t="shared" si="5"/>
        <v>2.1096844412039171</v>
      </c>
      <c r="O48">
        <f t="shared" si="6"/>
        <v>0.90794361488201525</v>
      </c>
      <c r="P48">
        <f t="shared" si="7"/>
        <v>1.4202407489586459</v>
      </c>
      <c r="Q48">
        <f t="shared" si="8"/>
        <v>1.4524752807548627</v>
      </c>
      <c r="R48">
        <f t="shared" si="9"/>
        <v>0.95286075314392882</v>
      </c>
      <c r="S48">
        <f t="shared" si="10"/>
        <v>0.10761670176592709</v>
      </c>
      <c r="T48">
        <f t="shared" si="11"/>
        <v>0.10979105964599777</v>
      </c>
      <c r="U48">
        <f t="shared" si="12"/>
        <v>7.485256125538875E-2</v>
      </c>
      <c r="W48" s="39" t="s">
        <v>350</v>
      </c>
      <c r="X48" s="44">
        <f>+X46</f>
        <v>9.4750506009778519</v>
      </c>
      <c r="Y48" s="41">
        <f>+MIN(Y41:Y47)</f>
        <v>1.0507895043599749</v>
      </c>
      <c r="Z48" s="42">
        <f>+MIN(Z41:Z47)</f>
        <v>0.79886904797839386</v>
      </c>
      <c r="AA48" s="43">
        <f>+MIN(AA41:AA47)</f>
        <v>7.2460843536669553E-2</v>
      </c>
    </row>
    <row r="49" spans="1:21" x14ac:dyDescent="0.25">
      <c r="A49" s="7" t="s">
        <v>182</v>
      </c>
      <c r="B49" s="8">
        <v>53.5557014794664</v>
      </c>
      <c r="C49" s="9">
        <v>12.070743450517201</v>
      </c>
      <c r="D49">
        <v>48</v>
      </c>
      <c r="E49">
        <f t="shared" si="0"/>
        <v>2304</v>
      </c>
      <c r="F49">
        <f t="shared" si="1"/>
        <v>110592</v>
      </c>
      <c r="G49">
        <f t="shared" si="2"/>
        <v>5308416</v>
      </c>
      <c r="H49">
        <f t="shared" si="3"/>
        <v>254803968</v>
      </c>
      <c r="I49">
        <f t="shared" si="4"/>
        <v>12230590464</v>
      </c>
      <c r="J49">
        <f>+'Regresión modelo 1'!$B$18*Datos!D49+'Regresión modelo 1'!$B$17</f>
        <v>13.170095818684281</v>
      </c>
      <c r="K49">
        <f>+'Regresión modelo2'!$B$19*Datos!E49+'Regresión modelo2'!$B$18*Datos!D49+'Regresión modelo2'!$B$17</f>
        <v>13.180344746742565</v>
      </c>
      <c r="L49">
        <f>+'Regresión grado 6'!$B$23*Datos!I49+'Regresión grado 6'!$B$22*Datos!H49+'Regresión grado 6'!$B$21*Datos!G49+'Regresión grado 6'!$B$20*Datos!F49+'Regresión grado 6'!$B$19*Datos!E49+'Regresión grado 6'!$B$18*Datos!D49+'Regresión grado 6'!$B$17</f>
        <v>12.654178684507304</v>
      </c>
      <c r="M49">
        <f t="shared" si="13"/>
        <v>1.208575629394568</v>
      </c>
      <c r="N49">
        <f t="shared" si="5"/>
        <v>1.2312150365850076</v>
      </c>
      <c r="O49">
        <f t="shared" si="6"/>
        <v>0.34039667226108677</v>
      </c>
      <c r="P49">
        <f t="shared" si="7"/>
        <v>1.0993523681670805</v>
      </c>
      <c r="Q49">
        <f t="shared" si="8"/>
        <v>1.1096012962253639</v>
      </c>
      <c r="R49">
        <f t="shared" si="9"/>
        <v>0.58343523399010344</v>
      </c>
      <c r="S49">
        <f t="shared" si="10"/>
        <v>8.347337660273059E-2</v>
      </c>
      <c r="T49">
        <f t="shared" si="11"/>
        <v>8.4186060193880322E-2</v>
      </c>
      <c r="U49">
        <f t="shared" si="12"/>
        <v>4.6106132095669848E-2</v>
      </c>
    </row>
    <row r="50" spans="1:21" x14ac:dyDescent="0.25">
      <c r="A50" s="4" t="s">
        <v>181</v>
      </c>
      <c r="B50" s="5">
        <v>52.386731847432799</v>
      </c>
      <c r="C50" s="6">
        <v>13.2183132733731</v>
      </c>
      <c r="D50">
        <v>49</v>
      </c>
      <c r="E50">
        <f t="shared" si="0"/>
        <v>2401</v>
      </c>
      <c r="F50">
        <f t="shared" si="1"/>
        <v>117649</v>
      </c>
      <c r="G50">
        <f t="shared" si="2"/>
        <v>5764801</v>
      </c>
      <c r="H50">
        <f t="shared" si="3"/>
        <v>282475249</v>
      </c>
      <c r="I50">
        <f t="shared" si="4"/>
        <v>13841287201</v>
      </c>
      <c r="J50">
        <f>+'Regresión modelo 1'!$B$18*Datos!D50+'Regresión modelo 1'!$B$17</f>
        <v>13.142976654440016</v>
      </c>
      <c r="K50">
        <f>+'Regresión modelo2'!$B$19*Datos!E50+'Regresión modelo2'!$B$18*Datos!D50+'Regresión modelo2'!$B$17</f>
        <v>13.131570589342891</v>
      </c>
      <c r="L50">
        <f>+'Regresión grado 6'!$B$23*Datos!I50+'Regresión grado 6'!$B$22*Datos!H50+'Regresión grado 6'!$B$21*Datos!G50+'Regresión grado 6'!$B$20*Datos!F50+'Regresión grado 6'!$B$19*Datos!E50+'Regresión grado 6'!$B$18*Datos!D50+'Regresión grado 6'!$B$17</f>
        <v>12.581205710100994</v>
      </c>
      <c r="M50">
        <f t="shared" si="13"/>
        <v>5.675606152268772E-3</v>
      </c>
      <c r="N50">
        <f t="shared" si="5"/>
        <v>7.524293232764755E-3</v>
      </c>
      <c r="O50">
        <f t="shared" si="6"/>
        <v>0.4059060471785213</v>
      </c>
      <c r="P50">
        <f t="shared" si="7"/>
        <v>7.5336618933084409E-2</v>
      </c>
      <c r="Q50">
        <f t="shared" si="8"/>
        <v>8.674268403020946E-2</v>
      </c>
      <c r="R50">
        <f t="shared" si="9"/>
        <v>0.6371075632721066</v>
      </c>
      <c r="S50">
        <f t="shared" si="10"/>
        <v>5.732081925872848E-3</v>
      </c>
      <c r="T50">
        <f t="shared" si="11"/>
        <v>6.6056595012790546E-3</v>
      </c>
      <c r="U50">
        <f t="shared" si="12"/>
        <v>5.0639626912752568E-2</v>
      </c>
    </row>
    <row r="51" spans="1:21" x14ac:dyDescent="0.25">
      <c r="A51" s="7" t="s">
        <v>180</v>
      </c>
      <c r="B51" s="8">
        <v>51.688717854696897</v>
      </c>
      <c r="C51" s="9">
        <v>14.229214282811601</v>
      </c>
      <c r="D51">
        <v>50</v>
      </c>
      <c r="E51">
        <f t="shared" si="0"/>
        <v>2500</v>
      </c>
      <c r="F51">
        <f t="shared" si="1"/>
        <v>125000</v>
      </c>
      <c r="G51">
        <f t="shared" si="2"/>
        <v>6250000</v>
      </c>
      <c r="H51">
        <f t="shared" si="3"/>
        <v>312500000</v>
      </c>
      <c r="I51">
        <f t="shared" si="4"/>
        <v>15625000000</v>
      </c>
      <c r="J51">
        <f>+'Regresión modelo 1'!$B$18*Datos!D51+'Regresión modelo 1'!$B$17</f>
        <v>13.115857490195753</v>
      </c>
      <c r="K51">
        <f>+'Regresión modelo2'!$B$19*Datos!E51+'Regresión modelo2'!$B$18*Datos!D51+'Regresión modelo2'!$B$17</f>
        <v>13.083127042525744</v>
      </c>
      <c r="L51">
        <f>+'Regresión grado 6'!$B$23*Datos!I51+'Regresión grado 6'!$B$22*Datos!H51+'Regresión grado 6'!$B$21*Datos!G51+'Regresión grado 6'!$B$20*Datos!F51+'Regresión grado 6'!$B$19*Datos!E51+'Regresión grado 6'!$B$18*Datos!D51+'Regresión grado 6'!$B$17</f>
        <v>12.510967195553052</v>
      </c>
      <c r="M51">
        <f t="shared" si="13"/>
        <v>1.2395633476638486</v>
      </c>
      <c r="N51">
        <f t="shared" si="5"/>
        <v>1.3135159623460508</v>
      </c>
      <c r="O51">
        <f t="shared" si="6"/>
        <v>2.9523730528724865</v>
      </c>
      <c r="P51">
        <f t="shared" si="7"/>
        <v>1.1133567926158481</v>
      </c>
      <c r="Q51">
        <f t="shared" si="8"/>
        <v>1.1460872402858566</v>
      </c>
      <c r="R51">
        <f t="shared" si="9"/>
        <v>1.7182470872585487</v>
      </c>
      <c r="S51">
        <f t="shared" si="10"/>
        <v>8.4886313643472752E-2</v>
      </c>
      <c r="T51">
        <f t="shared" si="11"/>
        <v>8.7600405970268747E-2</v>
      </c>
      <c r="U51">
        <f t="shared" si="12"/>
        <v>0.13733926885119555</v>
      </c>
    </row>
    <row r="52" spans="1:21" x14ac:dyDescent="0.25">
      <c r="A52" s="4" t="s">
        <v>179</v>
      </c>
      <c r="B52" s="5">
        <v>52.196145064163503</v>
      </c>
      <c r="C52" s="6">
        <v>12.948363767984899</v>
      </c>
      <c r="D52">
        <v>51</v>
      </c>
      <c r="E52">
        <f t="shared" si="0"/>
        <v>2601</v>
      </c>
      <c r="F52">
        <f t="shared" si="1"/>
        <v>132651</v>
      </c>
      <c r="G52">
        <f t="shared" si="2"/>
        <v>6765201</v>
      </c>
      <c r="H52">
        <f t="shared" si="3"/>
        <v>345025251</v>
      </c>
      <c r="I52">
        <f t="shared" si="4"/>
        <v>17596287801</v>
      </c>
      <c r="J52">
        <f>+'Regresión modelo 1'!$B$18*Datos!D52+'Regresión modelo 1'!$B$17</f>
        <v>13.088738325951487</v>
      </c>
      <c r="K52">
        <f>+'Regresión modelo2'!$B$19*Datos!E52+'Regresión modelo2'!$B$18*Datos!D52+'Regresión modelo2'!$B$17</f>
        <v>13.035014106291122</v>
      </c>
      <c r="L52">
        <f>+'Regresión grado 6'!$B$23*Datos!I52+'Regresión grado 6'!$B$22*Datos!H52+'Regresión grado 6'!$B$21*Datos!G52+'Regresión grado 6'!$B$20*Datos!F52+'Regresión grado 6'!$B$19*Datos!E52+'Regresión grado 6'!$B$18*Datos!D52+'Regresión grado 6'!$B$17</f>
        <v>12.443503600136909</v>
      </c>
      <c r="M52">
        <f t="shared" si="13"/>
        <v>1.9705016524314986E-2</v>
      </c>
      <c r="N52">
        <f t="shared" si="5"/>
        <v>7.5082811285828461E-3</v>
      </c>
      <c r="O52">
        <f t="shared" si="6"/>
        <v>0.2548837890795011</v>
      </c>
      <c r="P52">
        <f t="shared" si="7"/>
        <v>0.14037455796658804</v>
      </c>
      <c r="Q52">
        <f t="shared" si="8"/>
        <v>8.6650338306222707E-2</v>
      </c>
      <c r="R52">
        <f t="shared" si="9"/>
        <v>0.50486016784799048</v>
      </c>
      <c r="S52">
        <f t="shared" si="10"/>
        <v>1.0724834928379813E-2</v>
      </c>
      <c r="T52">
        <f t="shared" si="11"/>
        <v>6.6475062934072647E-3</v>
      </c>
      <c r="U52">
        <f t="shared" si="12"/>
        <v>4.0572188032511662E-2</v>
      </c>
    </row>
    <row r="53" spans="1:21" x14ac:dyDescent="0.25">
      <c r="A53" s="7" t="s">
        <v>178</v>
      </c>
      <c r="B53" s="8">
        <v>52.837265535532197</v>
      </c>
      <c r="C53" s="9">
        <v>12.0611506304217</v>
      </c>
      <c r="D53">
        <v>52</v>
      </c>
      <c r="E53">
        <f t="shared" si="0"/>
        <v>2704</v>
      </c>
      <c r="F53">
        <f t="shared" si="1"/>
        <v>140608</v>
      </c>
      <c r="G53">
        <f t="shared" si="2"/>
        <v>7311616</v>
      </c>
      <c r="H53">
        <f t="shared" si="3"/>
        <v>380204032</v>
      </c>
      <c r="I53">
        <f t="shared" si="4"/>
        <v>19770609664</v>
      </c>
      <c r="J53">
        <f>+'Regresión modelo 1'!$B$18*Datos!D53+'Regresión modelo 1'!$B$17</f>
        <v>13.061619161707224</v>
      </c>
      <c r="K53">
        <f>+'Regresión modelo2'!$B$19*Datos!E53+'Regresión modelo2'!$B$18*Datos!D53+'Regresión modelo2'!$B$17</f>
        <v>12.987231780639025</v>
      </c>
      <c r="L53">
        <f>+'Regresión grado 6'!$B$23*Datos!I53+'Regresión grado 6'!$B$22*Datos!H53+'Regresión grado 6'!$B$21*Datos!G53+'Regresión grado 6'!$B$20*Datos!F53+'Regresión grado 6'!$B$19*Datos!E53+'Regresión grado 6'!$B$18*Datos!D53+'Regresión grado 6'!$B$17</f>
        <v>12.378845145439128</v>
      </c>
      <c r="M53">
        <f t="shared" si="13"/>
        <v>1.000937282092613</v>
      </c>
      <c r="N53">
        <f t="shared" si="5"/>
        <v>0.85762629678784319</v>
      </c>
      <c r="O53">
        <f t="shared" si="6"/>
        <v>0.10092980487215833</v>
      </c>
      <c r="P53">
        <f t="shared" si="7"/>
        <v>1.0004685312855237</v>
      </c>
      <c r="Q53">
        <f t="shared" si="8"/>
        <v>0.92608115021732473</v>
      </c>
      <c r="R53">
        <f t="shared" si="9"/>
        <v>0.31769451501742729</v>
      </c>
      <c r="S53">
        <f t="shared" si="10"/>
        <v>7.6596057418256341E-2</v>
      </c>
      <c r="T53">
        <f t="shared" si="11"/>
        <v>7.1307047249121916E-2</v>
      </c>
      <c r="U53">
        <f t="shared" si="12"/>
        <v>2.5664309657713016E-2</v>
      </c>
    </row>
    <row r="54" spans="1:21" x14ac:dyDescent="0.25">
      <c r="A54" s="4" t="s">
        <v>177</v>
      </c>
      <c r="B54" s="5">
        <v>52.846809931015301</v>
      </c>
      <c r="C54" s="6">
        <v>12.305398164265499</v>
      </c>
      <c r="D54">
        <v>53</v>
      </c>
      <c r="E54">
        <f t="shared" si="0"/>
        <v>2809</v>
      </c>
      <c r="F54">
        <f t="shared" si="1"/>
        <v>148877</v>
      </c>
      <c r="G54">
        <f t="shared" si="2"/>
        <v>7890481</v>
      </c>
      <c r="H54">
        <f t="shared" si="3"/>
        <v>418195493</v>
      </c>
      <c r="I54">
        <f t="shared" si="4"/>
        <v>22164361129</v>
      </c>
      <c r="J54">
        <f>+'Regresión modelo 1'!$B$18*Datos!D54+'Regresión modelo 1'!$B$17</f>
        <v>13.034499997462959</v>
      </c>
      <c r="K54">
        <f>+'Regresión modelo2'!$B$19*Datos!E54+'Regresión modelo2'!$B$18*Datos!D54+'Regresión modelo2'!$B$17</f>
        <v>12.939780065569453</v>
      </c>
      <c r="L54">
        <f>+'Regresión grado 6'!$B$23*Datos!I54+'Regresión grado 6'!$B$22*Datos!H54+'Regresión grado 6'!$B$21*Datos!G54+'Regresión grado 6'!$B$20*Datos!F54+'Regresión grado 6'!$B$19*Datos!E54+'Regresión grado 6'!$B$18*Datos!D54+'Regresión grado 6'!$B$17</f>
        <v>12.317012243678308</v>
      </c>
      <c r="M54">
        <f t="shared" si="13"/>
        <v>0.53158948317189603</v>
      </c>
      <c r="N54">
        <f t="shared" si="5"/>
        <v>0.40244039670201909</v>
      </c>
      <c r="O54">
        <f t="shared" si="6"/>
        <v>1.3488684060702374E-4</v>
      </c>
      <c r="P54">
        <f t="shared" si="7"/>
        <v>0.72910183319745947</v>
      </c>
      <c r="Q54">
        <f t="shared" si="8"/>
        <v>0.63438190130395355</v>
      </c>
      <c r="R54">
        <f t="shared" si="9"/>
        <v>1.1614079412808564E-2</v>
      </c>
      <c r="S54">
        <f t="shared" si="10"/>
        <v>5.5936310049435896E-2</v>
      </c>
      <c r="T54">
        <f t="shared" si="11"/>
        <v>4.9025709717581335E-2</v>
      </c>
      <c r="U54">
        <f t="shared" si="12"/>
        <v>9.429299235104258E-4</v>
      </c>
    </row>
    <row r="55" spans="1:21" x14ac:dyDescent="0.25">
      <c r="A55" s="7" t="s">
        <v>176</v>
      </c>
      <c r="B55" s="8">
        <v>52.521528552953903</v>
      </c>
      <c r="C55" s="9">
        <v>11.5232939285148</v>
      </c>
      <c r="D55">
        <v>54</v>
      </c>
      <c r="E55">
        <f t="shared" si="0"/>
        <v>2916</v>
      </c>
      <c r="F55">
        <f t="shared" si="1"/>
        <v>157464</v>
      </c>
      <c r="G55">
        <f t="shared" si="2"/>
        <v>8503056</v>
      </c>
      <c r="H55">
        <f t="shared" si="3"/>
        <v>459165024</v>
      </c>
      <c r="I55">
        <f t="shared" si="4"/>
        <v>24794911296</v>
      </c>
      <c r="J55">
        <f>+'Regresión modelo 1'!$B$18*Datos!D55+'Regresión modelo 1'!$B$17</f>
        <v>13.007380833218694</v>
      </c>
      <c r="K55">
        <f>+'Regresión modelo2'!$B$19*Datos!E55+'Regresión modelo2'!$B$18*Datos!D55+'Regresión modelo2'!$B$17</f>
        <v>12.892658961082406</v>
      </c>
      <c r="L55">
        <f>+'Regresión grado 6'!$B$23*Datos!I55+'Regresión grado 6'!$B$22*Datos!H55+'Regresión grado 6'!$B$21*Datos!G55+'Regresión grado 6'!$B$20*Datos!F55+'Regresión grado 6'!$B$19*Datos!E55+'Regresión grado 6'!$B$18*Datos!D55+'Regresión grado 6'!$B$17</f>
        <v>12.258015919645041</v>
      </c>
      <c r="M55">
        <f t="shared" si="13"/>
        <v>2.2025139407135836</v>
      </c>
      <c r="N55">
        <f t="shared" si="5"/>
        <v>1.8751605924188797</v>
      </c>
      <c r="O55">
        <f t="shared" si="6"/>
        <v>0.53981640425038646</v>
      </c>
      <c r="P55">
        <f t="shared" si="7"/>
        <v>1.4840869047038936</v>
      </c>
      <c r="Q55">
        <f t="shared" si="8"/>
        <v>1.3693650325676057</v>
      </c>
      <c r="R55">
        <f t="shared" si="9"/>
        <v>0.73472199113024139</v>
      </c>
      <c r="S55">
        <f t="shared" si="10"/>
        <v>0.11409575253718887</v>
      </c>
      <c r="T55">
        <f t="shared" si="11"/>
        <v>0.10621277090328311</v>
      </c>
      <c r="U55">
        <f t="shared" si="12"/>
        <v>5.9938084266374238E-2</v>
      </c>
    </row>
    <row r="56" spans="1:21" x14ac:dyDescent="0.25">
      <c r="A56" s="4" t="s">
        <v>175</v>
      </c>
      <c r="B56" s="5">
        <v>54.053757399711898</v>
      </c>
      <c r="C56" s="6">
        <v>11.996086087731101</v>
      </c>
      <c r="D56">
        <v>55</v>
      </c>
      <c r="E56">
        <f t="shared" si="0"/>
        <v>3025</v>
      </c>
      <c r="F56">
        <f t="shared" si="1"/>
        <v>166375</v>
      </c>
      <c r="G56">
        <f t="shared" si="2"/>
        <v>9150625</v>
      </c>
      <c r="H56">
        <f t="shared" si="3"/>
        <v>503284375</v>
      </c>
      <c r="I56">
        <f t="shared" si="4"/>
        <v>27680640625</v>
      </c>
      <c r="J56">
        <f>+'Regresión modelo 1'!$B$18*Datos!D56+'Regresión modelo 1'!$B$17</f>
        <v>12.980261668974428</v>
      </c>
      <c r="K56">
        <f>+'Regresión modelo2'!$B$19*Datos!E56+'Regresión modelo2'!$B$18*Datos!D56+'Regresión modelo2'!$B$17</f>
        <v>12.845868467177885</v>
      </c>
      <c r="L56">
        <f>+'Regresión grado 6'!$B$23*Datos!I56+'Regresión grado 6'!$B$22*Datos!H56+'Regresión grado 6'!$B$21*Datos!G56+'Regresión grado 6'!$B$20*Datos!F56+'Regresión grado 6'!$B$19*Datos!E56+'Regresión grado 6'!$B$18*Datos!D56+'Regresión grado 6'!$B$17</f>
        <v>12.201858226262901</v>
      </c>
      <c r="M56">
        <f t="shared" si="13"/>
        <v>0.9686015747156419</v>
      </c>
      <c r="N56">
        <f t="shared" si="5"/>
        <v>0.72213009241823878</v>
      </c>
      <c r="O56">
        <f t="shared" si="6"/>
        <v>4.2342172995950604E-2</v>
      </c>
      <c r="P56">
        <f t="shared" si="7"/>
        <v>0.98417558124332771</v>
      </c>
      <c r="Q56">
        <f t="shared" si="8"/>
        <v>0.84978237944678447</v>
      </c>
      <c r="R56">
        <f t="shared" si="9"/>
        <v>0.20577213853180076</v>
      </c>
      <c r="S56">
        <f t="shared" si="10"/>
        <v>7.5820935381889526E-2</v>
      </c>
      <c r="T56">
        <f t="shared" si="11"/>
        <v>6.6152193728126626E-2</v>
      </c>
      <c r="U56">
        <f t="shared" si="12"/>
        <v>1.68640001150729E-2</v>
      </c>
    </row>
    <row r="57" spans="1:21" x14ac:dyDescent="0.25">
      <c r="A57" s="7" t="s">
        <v>174</v>
      </c>
      <c r="B57" s="8">
        <v>53.055625759842698</v>
      </c>
      <c r="C57" s="9">
        <v>11.7543799111374</v>
      </c>
      <c r="D57">
        <v>56</v>
      </c>
      <c r="E57">
        <f t="shared" si="0"/>
        <v>3136</v>
      </c>
      <c r="F57">
        <f t="shared" si="1"/>
        <v>175616</v>
      </c>
      <c r="G57">
        <f t="shared" si="2"/>
        <v>9834496</v>
      </c>
      <c r="H57">
        <f t="shared" si="3"/>
        <v>550731776</v>
      </c>
      <c r="I57">
        <f t="shared" si="4"/>
        <v>30840979456</v>
      </c>
      <c r="J57">
        <f>+'Regresión modelo 1'!$B$18*Datos!D57+'Regresión modelo 1'!$B$17</f>
        <v>12.953142504730165</v>
      </c>
      <c r="K57">
        <f>+'Regresión modelo2'!$B$19*Datos!E57+'Regresión modelo2'!$B$18*Datos!D57+'Regresión modelo2'!$B$17</f>
        <v>12.79940858385589</v>
      </c>
      <c r="L57">
        <f>+'Regresión grado 6'!$B$23*Datos!I57+'Regresión grado 6'!$B$22*Datos!H57+'Regresión grado 6'!$B$21*Datos!G57+'Regresión grado 6'!$B$20*Datos!F57+'Regresión grado 6'!$B$19*Datos!E57+'Regresión grado 6'!$B$18*Datos!D57+'Regresión grado 6'!$B$17</f>
        <v>12.148532653770388</v>
      </c>
      <c r="M57">
        <f t="shared" si="13"/>
        <v>1.4370317557972516</v>
      </c>
      <c r="N57">
        <f t="shared" si="5"/>
        <v>1.0920849268037671</v>
      </c>
      <c r="O57">
        <f t="shared" si="6"/>
        <v>0.15535638452510653</v>
      </c>
      <c r="P57">
        <f t="shared" si="7"/>
        <v>1.1987625935927646</v>
      </c>
      <c r="Q57">
        <f t="shared" si="8"/>
        <v>1.0450286727184892</v>
      </c>
      <c r="R57">
        <f t="shared" si="9"/>
        <v>0.39415274263298805</v>
      </c>
      <c r="S57">
        <f t="shared" si="10"/>
        <v>9.2546082400854185E-2</v>
      </c>
      <c r="T57">
        <f t="shared" si="11"/>
        <v>8.1646637488907228E-2</v>
      </c>
      <c r="U57">
        <f t="shared" si="12"/>
        <v>3.2444473243495774E-2</v>
      </c>
    </row>
    <row r="58" spans="1:21" x14ac:dyDescent="0.25">
      <c r="A58" s="4" t="s">
        <v>173</v>
      </c>
      <c r="B58" s="5">
        <v>53.679823468862097</v>
      </c>
      <c r="C58" s="6">
        <v>11.1717549024796</v>
      </c>
      <c r="D58">
        <v>57</v>
      </c>
      <c r="E58">
        <f t="shared" si="0"/>
        <v>3249</v>
      </c>
      <c r="F58">
        <f t="shared" si="1"/>
        <v>185193</v>
      </c>
      <c r="G58">
        <f t="shared" si="2"/>
        <v>10556001</v>
      </c>
      <c r="H58">
        <f t="shared" si="3"/>
        <v>601692057</v>
      </c>
      <c r="I58">
        <f t="shared" si="4"/>
        <v>34296447249</v>
      </c>
      <c r="J58">
        <f>+'Regresión modelo 1'!$B$18*Datos!D58+'Regresión modelo 1'!$B$17</f>
        <v>12.9260233404859</v>
      </c>
      <c r="K58">
        <f>+'Regresión modelo2'!$B$19*Datos!E58+'Regresión modelo2'!$B$18*Datos!D58+'Regresión modelo2'!$B$17</f>
        <v>12.753279311116419</v>
      </c>
      <c r="L58">
        <f>+'Regresión grado 6'!$B$23*Datos!I58+'Regresión grado 6'!$B$22*Datos!H58+'Regresión grado 6'!$B$21*Datos!G58+'Regresión grado 6'!$B$20*Datos!F58+'Regresión grado 6'!$B$19*Datos!E58+'Regresión grado 6'!$B$18*Datos!D58+'Regresión grado 6'!$B$17</f>
        <v>12.098024532524065</v>
      </c>
      <c r="M58">
        <f t="shared" si="13"/>
        <v>3.0774577525850613</v>
      </c>
      <c r="N58">
        <f t="shared" si="5"/>
        <v>2.5012194551140388</v>
      </c>
      <c r="O58">
        <f t="shared" si="6"/>
        <v>0.8579754275427085</v>
      </c>
      <c r="P58">
        <f t="shared" si="7"/>
        <v>1.7542684380062994</v>
      </c>
      <c r="Q58">
        <f t="shared" si="8"/>
        <v>1.5815244086368185</v>
      </c>
      <c r="R58">
        <f t="shared" si="9"/>
        <v>0.92626963004446417</v>
      </c>
      <c r="S58">
        <f t="shared" si="10"/>
        <v>0.13571601967572766</v>
      </c>
      <c r="T58">
        <f t="shared" si="11"/>
        <v>0.12400923480584949</v>
      </c>
      <c r="U58">
        <f t="shared" si="12"/>
        <v>7.6563709021609361E-2</v>
      </c>
    </row>
    <row r="59" spans="1:21" x14ac:dyDescent="0.25">
      <c r="A59" s="7" t="s">
        <v>172</v>
      </c>
      <c r="B59" s="8">
        <v>55.421974767618799</v>
      </c>
      <c r="C59" s="9">
        <v>9.9550118079071996</v>
      </c>
      <c r="D59">
        <v>58</v>
      </c>
      <c r="E59">
        <f t="shared" si="0"/>
        <v>3364</v>
      </c>
      <c r="F59">
        <f t="shared" si="1"/>
        <v>195112</v>
      </c>
      <c r="G59">
        <f t="shared" si="2"/>
        <v>11316496</v>
      </c>
      <c r="H59">
        <f t="shared" si="3"/>
        <v>656356768</v>
      </c>
      <c r="I59">
        <f t="shared" si="4"/>
        <v>38068692544</v>
      </c>
      <c r="J59">
        <f>+'Regresión modelo 1'!$B$18*Datos!D59+'Regresión modelo 1'!$B$17</f>
        <v>12.898904176241636</v>
      </c>
      <c r="K59">
        <f>+'Regresión modelo2'!$B$19*Datos!E59+'Regresión modelo2'!$B$18*Datos!D59+'Regresión modelo2'!$B$17</f>
        <v>12.707480648959475</v>
      </c>
      <c r="L59">
        <f>+'Regresión grado 6'!$B$23*Datos!I59+'Regresión grado 6'!$B$22*Datos!H59+'Regresión grado 6'!$B$21*Datos!G59+'Regresión grado 6'!$B$20*Datos!F59+'Regresión grado 6'!$B$19*Datos!E59+'Regresión grado 6'!$B$18*Datos!D59+'Regresión grado 6'!$B$17</f>
        <v>12.050311429422557</v>
      </c>
      <c r="M59">
        <f t="shared" si="13"/>
        <v>8.666502276337738</v>
      </c>
      <c r="N59">
        <f t="shared" si="5"/>
        <v>7.5760847209636557</v>
      </c>
      <c r="O59">
        <f t="shared" si="6"/>
        <v>4.3902805039223995</v>
      </c>
      <c r="P59">
        <f t="shared" si="7"/>
        <v>2.9438923683344367</v>
      </c>
      <c r="Q59">
        <f t="shared" si="8"/>
        <v>2.7524688410522753</v>
      </c>
      <c r="R59">
        <f t="shared" si="9"/>
        <v>2.0952996215153572</v>
      </c>
      <c r="S59">
        <f t="shared" si="10"/>
        <v>0.22822809814780723</v>
      </c>
      <c r="T59">
        <f t="shared" si="11"/>
        <v>0.21660224533001005</v>
      </c>
      <c r="U59">
        <f t="shared" si="12"/>
        <v>0.17387929214836587</v>
      </c>
    </row>
    <row r="60" spans="1:21" x14ac:dyDescent="0.25">
      <c r="A60" s="4" t="s">
        <v>171</v>
      </c>
      <c r="B60" s="5">
        <v>54.6923619604569</v>
      </c>
      <c r="C60" s="6">
        <v>10.207395984046</v>
      </c>
      <c r="D60">
        <v>59</v>
      </c>
      <c r="E60">
        <f t="shared" si="0"/>
        <v>3481</v>
      </c>
      <c r="F60">
        <f t="shared" si="1"/>
        <v>205379</v>
      </c>
      <c r="G60">
        <f t="shared" si="2"/>
        <v>12117361</v>
      </c>
      <c r="H60">
        <f t="shared" si="3"/>
        <v>714924299</v>
      </c>
      <c r="I60">
        <f t="shared" si="4"/>
        <v>42180533641</v>
      </c>
      <c r="J60">
        <f>+'Regresión modelo 1'!$B$18*Datos!D60+'Regresión modelo 1'!$B$17</f>
        <v>12.871785011997371</v>
      </c>
      <c r="K60">
        <f>+'Regresión modelo2'!$B$19*Datos!E60+'Regresión modelo2'!$B$18*Datos!D60+'Regresión modelo2'!$B$17</f>
        <v>12.662012597385054</v>
      </c>
      <c r="L60">
        <f>+'Regresión grado 6'!$B$23*Datos!I60+'Regresión grado 6'!$B$22*Datos!H60+'Regresión grado 6'!$B$21*Datos!G60+'Regresión grado 6'!$B$20*Datos!F60+'Regresión grado 6'!$B$19*Datos!E60+'Regresión grado 6'!$B$18*Datos!D60+'Regresión grado 6'!$B$17</f>
        <v>12.005363537951737</v>
      </c>
      <c r="M60">
        <f t="shared" si="13"/>
        <v>7.098968892267651</v>
      </c>
      <c r="N60">
        <f t="shared" si="5"/>
        <v>6.0251427184800868</v>
      </c>
      <c r="O60">
        <f t="shared" si="6"/>
        <v>3.2326873248977797</v>
      </c>
      <c r="P60">
        <f t="shared" si="7"/>
        <v>2.6643890279513709</v>
      </c>
      <c r="Q60">
        <f t="shared" si="8"/>
        <v>2.4546166133390539</v>
      </c>
      <c r="R60">
        <f t="shared" si="9"/>
        <v>1.7979675539057371</v>
      </c>
      <c r="S60">
        <f t="shared" si="10"/>
        <v>0.20699452527120216</v>
      </c>
      <c r="T60">
        <f t="shared" si="11"/>
        <v>0.19385675021725843</v>
      </c>
      <c r="U60">
        <f t="shared" si="12"/>
        <v>0.14976369088882188</v>
      </c>
    </row>
    <row r="61" spans="1:21" x14ac:dyDescent="0.25">
      <c r="A61" s="7" t="s">
        <v>170</v>
      </c>
      <c r="B61" s="8">
        <v>55.161383565897097</v>
      </c>
      <c r="C61" s="9">
        <v>10.3343851862214</v>
      </c>
      <c r="D61">
        <v>60</v>
      </c>
      <c r="E61">
        <f t="shared" si="0"/>
        <v>3600</v>
      </c>
      <c r="F61">
        <f t="shared" si="1"/>
        <v>216000</v>
      </c>
      <c r="G61">
        <f t="shared" si="2"/>
        <v>12960000</v>
      </c>
      <c r="H61">
        <f t="shared" si="3"/>
        <v>777600000</v>
      </c>
      <c r="I61">
        <f t="shared" si="4"/>
        <v>46656000000</v>
      </c>
      <c r="J61">
        <f>+'Regresión modelo 1'!$B$18*Datos!D61+'Regresión modelo 1'!$B$17</f>
        <v>12.844665847753106</v>
      </c>
      <c r="K61">
        <f>+'Regresión modelo2'!$B$19*Datos!E61+'Regresión modelo2'!$B$18*Datos!D61+'Regresión modelo2'!$B$17</f>
        <v>12.61687515639316</v>
      </c>
      <c r="L61">
        <f>+'Regresión grado 6'!$B$23*Datos!I61+'Regresión grado 6'!$B$22*Datos!H61+'Regresión grado 6'!$B$21*Datos!G61+'Regresión grado 6'!$B$20*Datos!F61+'Regresión grado 6'!$B$19*Datos!E61+'Regresión grado 6'!$B$18*Datos!D61+'Regresión grado 6'!$B$17</f>
        <v>11.963144061850819</v>
      </c>
      <c r="M61">
        <f t="shared" si="13"/>
        <v>6.301508999660058</v>
      </c>
      <c r="N61">
        <f t="shared" si="5"/>
        <v>5.2097604639346811</v>
      </c>
      <c r="O61">
        <f t="shared" si="6"/>
        <v>2.6528554749416098</v>
      </c>
      <c r="P61">
        <f t="shared" si="7"/>
        <v>2.5102806615317057</v>
      </c>
      <c r="Q61">
        <f t="shared" si="8"/>
        <v>2.2824899701717598</v>
      </c>
      <c r="R61">
        <f t="shared" si="9"/>
        <v>1.6287588756294191</v>
      </c>
      <c r="S61">
        <f t="shared" si="10"/>
        <v>0.19543370697890319</v>
      </c>
      <c r="T61">
        <f t="shared" si="11"/>
        <v>0.18090770827792393</v>
      </c>
      <c r="U61">
        <f t="shared" si="12"/>
        <v>0.13614806168082152</v>
      </c>
    </row>
    <row r="62" spans="1:21" x14ac:dyDescent="0.25">
      <c r="A62" s="4" t="s">
        <v>169</v>
      </c>
      <c r="B62" s="5">
        <v>52.054783513384002</v>
      </c>
      <c r="C62" s="6">
        <v>13.408460182572099</v>
      </c>
      <c r="D62">
        <v>61</v>
      </c>
      <c r="E62">
        <f t="shared" si="0"/>
        <v>3721</v>
      </c>
      <c r="F62">
        <f t="shared" si="1"/>
        <v>226981</v>
      </c>
      <c r="G62">
        <f t="shared" si="2"/>
        <v>13845841</v>
      </c>
      <c r="H62">
        <f t="shared" si="3"/>
        <v>844596301</v>
      </c>
      <c r="I62">
        <f t="shared" si="4"/>
        <v>51520374361</v>
      </c>
      <c r="J62">
        <f>+'Regresión modelo 1'!$B$18*Datos!D62+'Regresión modelo 1'!$B$17</f>
        <v>12.817546683508841</v>
      </c>
      <c r="K62">
        <f>+'Regresión modelo2'!$B$19*Datos!E62+'Regresión modelo2'!$B$18*Datos!D62+'Regresión modelo2'!$B$17</f>
        <v>12.572068325983789</v>
      </c>
      <c r="L62">
        <f>+'Regresión grado 6'!$B$23*Datos!I62+'Regresión grado 6'!$B$22*Datos!H62+'Regresión grado 6'!$B$21*Datos!G62+'Regresión grado 6'!$B$20*Datos!F62+'Regresión grado 6'!$B$19*Datos!E62+'Regresión grado 6'!$B$18*Datos!D62+'Regresión grado 6'!$B$17</f>
        <v>11.923609592399576</v>
      </c>
      <c r="M62">
        <f t="shared" si="13"/>
        <v>0.34917876337518389</v>
      </c>
      <c r="N62">
        <f t="shared" si="5"/>
        <v>0.69955133776724077</v>
      </c>
      <c r="O62">
        <f t="shared" si="6"/>
        <v>2.2047812751356926</v>
      </c>
      <c r="P62">
        <f t="shared" si="7"/>
        <v>0.59091349906325874</v>
      </c>
      <c r="Q62">
        <f t="shared" si="8"/>
        <v>0.83639185658831039</v>
      </c>
      <c r="R62">
        <f t="shared" si="9"/>
        <v>1.484850590172524</v>
      </c>
      <c r="S62">
        <f t="shared" si="10"/>
        <v>4.6101919006351882E-2</v>
      </c>
      <c r="T62">
        <f t="shared" si="11"/>
        <v>6.6527784840276952E-2</v>
      </c>
      <c r="U62">
        <f t="shared" si="12"/>
        <v>0.12453029249792001</v>
      </c>
    </row>
    <row r="63" spans="1:21" x14ac:dyDescent="0.25">
      <c r="A63" s="7" t="s">
        <v>168</v>
      </c>
      <c r="B63" s="8">
        <v>52.5582801429711</v>
      </c>
      <c r="C63" s="9">
        <v>12.9996017411798</v>
      </c>
      <c r="D63">
        <v>62</v>
      </c>
      <c r="E63">
        <f t="shared" si="0"/>
        <v>3844</v>
      </c>
      <c r="F63">
        <f t="shared" si="1"/>
        <v>238328</v>
      </c>
      <c r="G63">
        <f t="shared" si="2"/>
        <v>14776336</v>
      </c>
      <c r="H63">
        <f t="shared" si="3"/>
        <v>916132832</v>
      </c>
      <c r="I63">
        <f t="shared" si="4"/>
        <v>56800235584</v>
      </c>
      <c r="J63">
        <f>+'Regresión modelo 1'!$B$18*Datos!D63+'Regresión modelo 1'!$B$17</f>
        <v>12.790427519264577</v>
      </c>
      <c r="K63">
        <f>+'Regresión modelo2'!$B$19*Datos!E63+'Regresión modelo2'!$B$18*Datos!D63+'Regresión modelo2'!$B$17</f>
        <v>12.527592106156947</v>
      </c>
      <c r="L63">
        <f>+'Regresión grado 6'!$B$23*Datos!I63+'Regresión grado 6'!$B$22*Datos!H63+'Regresión grado 6'!$B$21*Datos!G63+'Regresión grado 6'!$B$20*Datos!F63+'Regresión grado 6'!$B$19*Datos!E63+'Regresión grado 6'!$B$18*Datos!D63+'Regresión grado 6'!$B$17</f>
        <v>11.886710479326545</v>
      </c>
      <c r="M63">
        <f t="shared" si="13"/>
        <v>4.3753855113838981E-2</v>
      </c>
      <c r="N63">
        <f t="shared" si="5"/>
        <v>0.2227930955544076</v>
      </c>
      <c r="O63">
        <f t="shared" si="6"/>
        <v>1.2385269607093301</v>
      </c>
      <c r="P63">
        <f t="shared" si="7"/>
        <v>0.20917422191522306</v>
      </c>
      <c r="Q63">
        <f t="shared" si="8"/>
        <v>0.47200963502285376</v>
      </c>
      <c r="R63">
        <f t="shared" si="9"/>
        <v>1.1128912618532549</v>
      </c>
      <c r="S63">
        <f t="shared" si="10"/>
        <v>1.6353966401840035E-2</v>
      </c>
      <c r="T63">
        <f t="shared" si="11"/>
        <v>3.7677602449306659E-2</v>
      </c>
      <c r="U63">
        <f t="shared" si="12"/>
        <v>9.3624831175017145E-2</v>
      </c>
    </row>
    <row r="64" spans="1:21" x14ac:dyDescent="0.25">
      <c r="A64" s="4" t="s">
        <v>167</v>
      </c>
      <c r="B64" s="5">
        <v>53.957040475034297</v>
      </c>
      <c r="C64" s="6">
        <v>11.3440989290337</v>
      </c>
      <c r="D64">
        <v>63</v>
      </c>
      <c r="E64">
        <f t="shared" si="0"/>
        <v>3969</v>
      </c>
      <c r="F64">
        <f t="shared" si="1"/>
        <v>250047</v>
      </c>
      <c r="G64">
        <f t="shared" si="2"/>
        <v>15752961</v>
      </c>
      <c r="H64">
        <f t="shared" si="3"/>
        <v>992436543</v>
      </c>
      <c r="I64">
        <f t="shared" si="4"/>
        <v>62523502209</v>
      </c>
      <c r="J64">
        <f>+'Regresión modelo 1'!$B$18*Datos!D64+'Regresión modelo 1'!$B$17</f>
        <v>12.763308355020312</v>
      </c>
      <c r="K64">
        <f>+'Regresión modelo2'!$B$19*Datos!E64+'Regresión modelo2'!$B$18*Datos!D64+'Regresión modelo2'!$B$17</f>
        <v>12.483446496912627</v>
      </c>
      <c r="L64">
        <f>+'Regresión grado 6'!$B$23*Datos!I64+'Regresión grado 6'!$B$22*Datos!H64+'Regresión grado 6'!$B$21*Datos!G64+'Regresión grado 6'!$B$20*Datos!F64+'Regresión grado 6'!$B$19*Datos!E64+'Regresión grado 6'!$B$18*Datos!D64+'Regresión grado 6'!$B$17</f>
        <v>11.852391195338303</v>
      </c>
      <c r="M64">
        <f t="shared" si="13"/>
        <v>2.0141553948092481</v>
      </c>
      <c r="N64">
        <f t="shared" si="5"/>
        <v>1.298112880431626</v>
      </c>
      <c r="O64">
        <f t="shared" si="6"/>
        <v>0.25836102798506877</v>
      </c>
      <c r="P64">
        <f t="shared" si="7"/>
        <v>1.4192094259866117</v>
      </c>
      <c r="Q64">
        <f t="shared" si="8"/>
        <v>1.1393475678789269</v>
      </c>
      <c r="R64">
        <f t="shared" si="9"/>
        <v>0.50829226630460234</v>
      </c>
      <c r="S64">
        <f t="shared" si="10"/>
        <v>0.11119447924553047</v>
      </c>
      <c r="T64">
        <f t="shared" si="11"/>
        <v>9.1268670728128429E-2</v>
      </c>
      <c r="U64">
        <f t="shared" si="12"/>
        <v>4.2885208387698187E-2</v>
      </c>
    </row>
    <row r="65" spans="1:21" x14ac:dyDescent="0.25">
      <c r="A65" s="7" t="s">
        <v>166</v>
      </c>
      <c r="B65" s="8">
        <v>52.062034168420197</v>
      </c>
      <c r="C65" s="9">
        <v>12.0098894209605</v>
      </c>
      <c r="D65">
        <v>64</v>
      </c>
      <c r="E65">
        <f t="shared" si="0"/>
        <v>4096</v>
      </c>
      <c r="F65">
        <f t="shared" si="1"/>
        <v>262144</v>
      </c>
      <c r="G65">
        <f t="shared" si="2"/>
        <v>16777216</v>
      </c>
      <c r="H65">
        <f t="shared" si="3"/>
        <v>1073741824</v>
      </c>
      <c r="I65">
        <f t="shared" si="4"/>
        <v>68719476736</v>
      </c>
      <c r="J65">
        <f>+'Regresión modelo 1'!$B$18*Datos!D65+'Regresión modelo 1'!$B$17</f>
        <v>12.736189190776049</v>
      </c>
      <c r="K65">
        <f>+'Regresión modelo2'!$B$19*Datos!E65+'Regresión modelo2'!$B$18*Datos!D65+'Regresión modelo2'!$B$17</f>
        <v>12.439631498250835</v>
      </c>
      <c r="L65">
        <f>+'Regresión grado 6'!$B$23*Datos!I65+'Regresión grado 6'!$B$22*Datos!H65+'Regresión grado 6'!$B$21*Datos!G65+'Regresión grado 6'!$B$20*Datos!F65+'Regresión grado 6'!$B$19*Datos!E65+'Regresión grado 6'!$B$18*Datos!D65+'Regresión grado 6'!$B$17</f>
        <v>11.820590694269718</v>
      </c>
      <c r="M65">
        <f t="shared" si="13"/>
        <v>0.52751135563411966</v>
      </c>
      <c r="N65">
        <f t="shared" si="5"/>
        <v>0.18467825299381233</v>
      </c>
      <c r="O65">
        <f t="shared" si="6"/>
        <v>3.5834007926751114E-2</v>
      </c>
      <c r="P65">
        <f t="shared" si="7"/>
        <v>0.72629976981554911</v>
      </c>
      <c r="Q65">
        <f t="shared" si="8"/>
        <v>0.42974207729033509</v>
      </c>
      <c r="R65">
        <f t="shared" si="9"/>
        <v>0.18929872669078129</v>
      </c>
      <c r="S65">
        <f t="shared" si="10"/>
        <v>5.7026458930239381E-2</v>
      </c>
      <c r="T65">
        <f t="shared" si="11"/>
        <v>3.4546206400950227E-2</v>
      </c>
      <c r="U65">
        <f t="shared" si="12"/>
        <v>1.6014320399618257E-2</v>
      </c>
    </row>
    <row r="66" spans="1:21" x14ac:dyDescent="0.25">
      <c r="A66" s="4" t="s">
        <v>165</v>
      </c>
      <c r="B66" s="5">
        <v>52.671721813437202</v>
      </c>
      <c r="C66" s="6">
        <v>11.883684430821599</v>
      </c>
      <c r="D66">
        <v>65</v>
      </c>
      <c r="E66">
        <f t="shared" si="0"/>
        <v>4225</v>
      </c>
      <c r="F66">
        <f t="shared" si="1"/>
        <v>274625</v>
      </c>
      <c r="G66">
        <f t="shared" si="2"/>
        <v>17850625</v>
      </c>
      <c r="H66">
        <f t="shared" si="3"/>
        <v>1160290625</v>
      </c>
      <c r="I66">
        <f t="shared" si="4"/>
        <v>75418890625</v>
      </c>
      <c r="J66">
        <f>+'Regresión modelo 1'!$B$18*Datos!D66+'Regresión modelo 1'!$B$17</f>
        <v>12.709070026531784</v>
      </c>
      <c r="K66">
        <f>+'Regresión modelo2'!$B$19*Datos!E66+'Regresión modelo2'!$B$18*Datos!D66+'Regresión modelo2'!$B$17</f>
        <v>12.396147110171567</v>
      </c>
      <c r="L66">
        <f>+'Regresión grado 6'!$B$23*Datos!I66+'Regresión grado 6'!$B$22*Datos!H66+'Regresión grado 6'!$B$21*Datos!G66+'Regresión grado 6'!$B$20*Datos!F66+'Regresión grado 6'!$B$19*Datos!E66+'Regresión grado 6'!$B$18*Datos!D66+'Regresión grado 6'!$B$17</f>
        <v>11.791242762855326</v>
      </c>
      <c r="M66">
        <f t="shared" si="13"/>
        <v>0.68126138160585548</v>
      </c>
      <c r="N66">
        <f t="shared" si="5"/>
        <v>0.2626179977265477</v>
      </c>
      <c r="O66">
        <f t="shared" si="6"/>
        <v>8.5454619763867378E-3</v>
      </c>
      <c r="P66">
        <f t="shared" si="7"/>
        <v>0.82538559571018411</v>
      </c>
      <c r="Q66">
        <f t="shared" si="8"/>
        <v>0.51246267934996759</v>
      </c>
      <c r="R66">
        <f t="shared" si="9"/>
        <v>9.24416679662734E-2</v>
      </c>
      <c r="S66">
        <f t="shared" si="10"/>
        <v>6.4944609950774349E-2</v>
      </c>
      <c r="T66">
        <f t="shared" si="11"/>
        <v>4.1340480618326167E-2</v>
      </c>
      <c r="U66">
        <f t="shared" si="12"/>
        <v>7.8398579204460427E-3</v>
      </c>
    </row>
    <row r="67" spans="1:21" x14ac:dyDescent="0.25">
      <c r="A67" s="7" t="s">
        <v>164</v>
      </c>
      <c r="B67" s="8">
        <v>54.2348904667938</v>
      </c>
      <c r="C67" s="9">
        <v>10.6070967020237</v>
      </c>
      <c r="D67">
        <v>66</v>
      </c>
      <c r="E67">
        <f t="shared" ref="E67:E130" si="14">+D67^2</f>
        <v>4356</v>
      </c>
      <c r="F67">
        <f t="shared" ref="F67:F130" si="15">D67^3</f>
        <v>287496</v>
      </c>
      <c r="G67">
        <f t="shared" ref="G67:G130" si="16">+D67^4</f>
        <v>18974736</v>
      </c>
      <c r="H67">
        <f t="shared" ref="H67:H130" si="17">+D67^5</f>
        <v>1252332576</v>
      </c>
      <c r="I67">
        <f t="shared" ref="I67:I130" si="18">+D67^6</f>
        <v>82653950016</v>
      </c>
      <c r="J67">
        <f>+'Regresión modelo 1'!$B$18*Datos!D67+'Regresión modelo 1'!$B$17</f>
        <v>12.681950862287518</v>
      </c>
      <c r="K67">
        <f>+'Regresión modelo2'!$B$19*Datos!E67+'Regresión modelo2'!$B$18*Datos!D67+'Regresión modelo2'!$B$17</f>
        <v>12.352993332674824</v>
      </c>
      <c r="L67">
        <f>+'Regresión grado 6'!$B$23*Datos!I67+'Regresión grado 6'!$B$22*Datos!H67+'Regresión grado 6'!$B$21*Datos!G67+'Regresión grado 6'!$B$20*Datos!F67+'Regresión grado 6'!$B$19*Datos!E67+'Regresión grado 6'!$B$18*Datos!D67+'Regresión grado 6'!$B$17</f>
        <v>11.764276366121635</v>
      </c>
      <c r="M67">
        <f t="shared" ref="M67:M130" si="19">+($C67-J67)^2</f>
        <v>4.3050197863640749</v>
      </c>
      <c r="N67">
        <f t="shared" ref="N67:N130" si="20">+($C67-K67)^2</f>
        <v>3.0481550449189485</v>
      </c>
      <c r="O67">
        <f t="shared" ref="O67:O130" si="21">+($C67-L67)^2</f>
        <v>1.3390647750018099</v>
      </c>
      <c r="P67">
        <f t="shared" ref="P67:P130" si="22">+ABS($C67-J67)</f>
        <v>2.0748541602638184</v>
      </c>
      <c r="Q67">
        <f t="shared" ref="Q67:Q130" si="23">+ABS($C67-K67)</f>
        <v>1.7458966306511243</v>
      </c>
      <c r="R67">
        <f t="shared" ref="R67:R130" si="24">+ABS($C67-L67)</f>
        <v>1.157179664097935</v>
      </c>
      <c r="S67">
        <f t="shared" ref="S67:S130" si="25">+ABS(($C67-J67)/J67)</f>
        <v>0.16360686007969319</v>
      </c>
      <c r="T67">
        <f t="shared" ref="T67:T130" si="26">+ABS(($C67-K67)/K67)</f>
        <v>0.14133389241238106</v>
      </c>
      <c r="U67">
        <f t="shared" ref="U67:U130" si="27">+ABS(($C67-L67)/L67)</f>
        <v>9.8363862602747237E-2</v>
      </c>
    </row>
    <row r="68" spans="1:21" x14ac:dyDescent="0.25">
      <c r="A68" s="4" t="s">
        <v>163</v>
      </c>
      <c r="B68" s="5">
        <v>52.857065640441299</v>
      </c>
      <c r="C68" s="6">
        <v>12.3891350076662</v>
      </c>
      <c r="D68">
        <v>67</v>
      </c>
      <c r="E68">
        <f t="shared" si="14"/>
        <v>4489</v>
      </c>
      <c r="F68">
        <f t="shared" si="15"/>
        <v>300763</v>
      </c>
      <c r="G68">
        <f t="shared" si="16"/>
        <v>20151121</v>
      </c>
      <c r="H68">
        <f t="shared" si="17"/>
        <v>1350125107</v>
      </c>
      <c r="I68">
        <f t="shared" si="18"/>
        <v>90458382169</v>
      </c>
      <c r="J68">
        <f>+'Regresión modelo 1'!$B$18*Datos!D68+'Regresión modelo 1'!$B$17</f>
        <v>12.654831698043253</v>
      </c>
      <c r="K68">
        <f>+'Regresión modelo2'!$B$19*Datos!E68+'Regresión modelo2'!$B$18*Datos!D68+'Regresión modelo2'!$B$17</f>
        <v>12.310170165760606</v>
      </c>
      <c r="L68">
        <f>+'Regresión grado 6'!$B$23*Datos!I68+'Regresión grado 6'!$B$22*Datos!H68+'Regresión grado 6'!$B$21*Datos!G68+'Regresión grado 6'!$B$20*Datos!F68+'Regresión grado 6'!$B$19*Datos!E68+'Regresión grado 6'!$B$18*Datos!D68+'Regresión grado 6'!$B$17</f>
        <v>11.739615986400587</v>
      </c>
      <c r="M68">
        <f t="shared" si="19"/>
        <v>7.0594731277319814E-2</v>
      </c>
      <c r="N68">
        <f t="shared" si="20"/>
        <v>6.2354462571753396E-3</v>
      </c>
      <c r="O68">
        <f t="shared" si="21"/>
        <v>0.42187495898583982</v>
      </c>
      <c r="P68">
        <f t="shared" si="22"/>
        <v>0.26569669037705346</v>
      </c>
      <c r="Q68">
        <f t="shared" si="23"/>
        <v>7.8964841905593275E-2</v>
      </c>
      <c r="R68">
        <f t="shared" si="24"/>
        <v>0.64951902126561301</v>
      </c>
      <c r="S68">
        <f t="shared" si="25"/>
        <v>2.0995671591439391E-2</v>
      </c>
      <c r="T68">
        <f t="shared" si="26"/>
        <v>6.4146019788764051E-3</v>
      </c>
      <c r="U68">
        <f t="shared" si="27"/>
        <v>5.5327109678717706E-2</v>
      </c>
    </row>
    <row r="69" spans="1:21" x14ac:dyDescent="0.25">
      <c r="A69" s="7" t="s">
        <v>162</v>
      </c>
      <c r="B69" s="8">
        <v>50.872056069638703</v>
      </c>
      <c r="C69" s="9">
        <v>12.792219189861299</v>
      </c>
      <c r="D69">
        <v>68</v>
      </c>
      <c r="E69">
        <f t="shared" si="14"/>
        <v>4624</v>
      </c>
      <c r="F69">
        <f t="shared" si="15"/>
        <v>314432</v>
      </c>
      <c r="G69">
        <f t="shared" si="16"/>
        <v>21381376</v>
      </c>
      <c r="H69">
        <f t="shared" si="17"/>
        <v>1453933568</v>
      </c>
      <c r="I69">
        <f t="shared" si="18"/>
        <v>98867482624</v>
      </c>
      <c r="J69">
        <f>+'Regresión modelo 1'!$B$18*Datos!D69+'Regresión modelo 1'!$B$17</f>
        <v>12.62771253379899</v>
      </c>
      <c r="K69">
        <f>+'Regresión modelo2'!$B$19*Datos!E69+'Regresión modelo2'!$B$18*Datos!D69+'Regresión modelo2'!$B$17</f>
        <v>12.267677609428915</v>
      </c>
      <c r="L69">
        <f>+'Regresión grado 6'!$B$23*Datos!I69+'Regresión grado 6'!$B$22*Datos!H69+'Regresión grado 6'!$B$21*Datos!G69+'Regresión grado 6'!$B$20*Datos!F69+'Regresión grado 6'!$B$19*Datos!E69+'Regresión grado 6'!$B$18*Datos!D69+'Regresión grado 6'!$B$17</f>
        <v>11.717181955963888</v>
      </c>
      <c r="M69">
        <f t="shared" si="19"/>
        <v>2.7062439888803035E-2</v>
      </c>
      <c r="N69">
        <f t="shared" si="20"/>
        <v>0.27514386960250325</v>
      </c>
      <c r="O69">
        <f t="shared" si="21"/>
        <v>1.1557050542657983</v>
      </c>
      <c r="P69">
        <f t="shared" si="22"/>
        <v>0.16450665606230963</v>
      </c>
      <c r="Q69">
        <f t="shared" si="23"/>
        <v>0.52454158043238408</v>
      </c>
      <c r="R69">
        <f t="shared" si="24"/>
        <v>1.0750372338974117</v>
      </c>
      <c r="S69">
        <f t="shared" si="25"/>
        <v>1.302743118533904E-2</v>
      </c>
      <c r="T69">
        <f t="shared" si="26"/>
        <v>4.2758018031809245E-2</v>
      </c>
      <c r="U69">
        <f t="shared" si="27"/>
        <v>9.1748787203072515E-2</v>
      </c>
    </row>
    <row r="70" spans="1:21" x14ac:dyDescent="0.25">
      <c r="A70" s="4" t="s">
        <v>161</v>
      </c>
      <c r="B70" s="5">
        <v>49.985471419312297</v>
      </c>
      <c r="C70" s="6">
        <v>12.890167075462999</v>
      </c>
      <c r="D70">
        <v>69</v>
      </c>
      <c r="E70">
        <f t="shared" si="14"/>
        <v>4761</v>
      </c>
      <c r="F70">
        <f t="shared" si="15"/>
        <v>328509</v>
      </c>
      <c r="G70">
        <f t="shared" si="16"/>
        <v>22667121</v>
      </c>
      <c r="H70">
        <f t="shared" si="17"/>
        <v>1564031349</v>
      </c>
      <c r="I70">
        <f t="shared" si="18"/>
        <v>107918163081</v>
      </c>
      <c r="J70">
        <f>+'Regresión modelo 1'!$B$18*Datos!D70+'Regresión modelo 1'!$B$17</f>
        <v>12.600593369554725</v>
      </c>
      <c r="K70">
        <f>+'Regresión modelo2'!$B$19*Datos!E70+'Regresión modelo2'!$B$18*Datos!D70+'Regresión modelo2'!$B$17</f>
        <v>12.225515663679747</v>
      </c>
      <c r="L70">
        <f>+'Regresión grado 6'!$B$23*Datos!I70+'Regresión grado 6'!$B$22*Datos!H70+'Regresión grado 6'!$B$21*Datos!G70+'Regresión grado 6'!$B$20*Datos!F70+'Regresión grado 6'!$B$19*Datos!E70+'Regresión grado 6'!$B$18*Datos!D70+'Regresión grado 6'!$B$17</f>
        <v>11.696890783278583</v>
      </c>
      <c r="M70">
        <f t="shared" si="19"/>
        <v>8.3852931153452021E-2</v>
      </c>
      <c r="N70">
        <f t="shared" si="20"/>
        <v>0.44176149918547009</v>
      </c>
      <c r="O70">
        <f t="shared" si="21"/>
        <v>1.4239083094893883</v>
      </c>
      <c r="P70">
        <f t="shared" si="22"/>
        <v>0.2895737059082748</v>
      </c>
      <c r="Q70">
        <f t="shared" si="23"/>
        <v>0.66465141178325204</v>
      </c>
      <c r="R70">
        <f t="shared" si="24"/>
        <v>1.1932762921844162</v>
      </c>
      <c r="S70">
        <f t="shared" si="25"/>
        <v>2.2980957913294495E-2</v>
      </c>
      <c r="T70">
        <f t="shared" si="26"/>
        <v>5.4365920429666294E-2</v>
      </c>
      <c r="U70">
        <f t="shared" si="27"/>
        <v>0.10201653706900275</v>
      </c>
    </row>
    <row r="71" spans="1:21" x14ac:dyDescent="0.25">
      <c r="A71" s="7" t="s">
        <v>160</v>
      </c>
      <c r="B71" s="8">
        <v>51.204105681247903</v>
      </c>
      <c r="C71" s="9">
        <v>11.3547264160474</v>
      </c>
      <c r="D71">
        <v>70</v>
      </c>
      <c r="E71">
        <f t="shared" si="14"/>
        <v>4900</v>
      </c>
      <c r="F71">
        <f t="shared" si="15"/>
        <v>343000</v>
      </c>
      <c r="G71">
        <f t="shared" si="16"/>
        <v>24010000</v>
      </c>
      <c r="H71">
        <f t="shared" si="17"/>
        <v>1680700000</v>
      </c>
      <c r="I71">
        <f t="shared" si="18"/>
        <v>117649000000</v>
      </c>
      <c r="J71">
        <f>+'Regresión modelo 1'!$B$18*Datos!D71+'Regresión modelo 1'!$B$17</f>
        <v>12.573474205310461</v>
      </c>
      <c r="K71">
        <f>+'Regresión modelo2'!$B$19*Datos!E71+'Regresión modelo2'!$B$18*Datos!D71+'Regresión modelo2'!$B$17</f>
        <v>12.183684328513108</v>
      </c>
      <c r="L71">
        <f>+'Regresión grado 6'!$B$23*Datos!I71+'Regresión grado 6'!$B$22*Datos!H71+'Regresión grado 6'!$B$21*Datos!G71+'Regresión grado 6'!$B$20*Datos!F71+'Regresión grado 6'!$B$19*Datos!E71+'Regresión grado 6'!$B$18*Datos!D71+'Regresión grado 6'!$B$17</f>
        <v>11.678655472883499</v>
      </c>
      <c r="M71">
        <f t="shared" si="19"/>
        <v>1.4853461738335978</v>
      </c>
      <c r="N71">
        <f t="shared" si="20"/>
        <v>0.68717122063950342</v>
      </c>
      <c r="O71">
        <f t="shared" si="21"/>
        <v>0.10493003386272413</v>
      </c>
      <c r="P71">
        <f t="shared" si="22"/>
        <v>1.2187477892630607</v>
      </c>
      <c r="Q71">
        <f t="shared" si="23"/>
        <v>0.82895791246570738</v>
      </c>
      <c r="R71">
        <f t="shared" si="24"/>
        <v>0.32392905683609818</v>
      </c>
      <c r="S71">
        <f t="shared" si="25"/>
        <v>9.6930074326498986E-2</v>
      </c>
      <c r="T71">
        <f t="shared" si="26"/>
        <v>6.803836098459333E-2</v>
      </c>
      <c r="U71">
        <f t="shared" si="27"/>
        <v>2.7736845015098217E-2</v>
      </c>
    </row>
    <row r="72" spans="1:21" x14ac:dyDescent="0.25">
      <c r="A72" s="4" t="s">
        <v>159</v>
      </c>
      <c r="B72" s="5">
        <v>50.822794440239001</v>
      </c>
      <c r="C72" s="6">
        <v>10.938131884390501</v>
      </c>
      <c r="D72">
        <v>71</v>
      </c>
      <c r="E72">
        <f t="shared" si="14"/>
        <v>5041</v>
      </c>
      <c r="F72">
        <f t="shared" si="15"/>
        <v>357911</v>
      </c>
      <c r="G72">
        <f t="shared" si="16"/>
        <v>25411681</v>
      </c>
      <c r="H72">
        <f t="shared" si="17"/>
        <v>1804229351</v>
      </c>
      <c r="I72">
        <f t="shared" si="18"/>
        <v>128100283921</v>
      </c>
      <c r="J72">
        <f>+'Regresión modelo 1'!$B$18*Datos!D72+'Regresión modelo 1'!$B$17</f>
        <v>12.546355041066196</v>
      </c>
      <c r="K72">
        <f>+'Regresión modelo2'!$B$19*Datos!E72+'Regresión modelo2'!$B$18*Datos!D72+'Regresión modelo2'!$B$17</f>
        <v>12.142183603928991</v>
      </c>
      <c r="L72">
        <f>+'Regresión grado 6'!$B$23*Datos!I72+'Regresión grado 6'!$B$22*Datos!H72+'Regresión grado 6'!$B$21*Datos!G72+'Regresión grado 6'!$B$20*Datos!F72+'Regresión grado 6'!$B$19*Datos!E72+'Regresión grado 6'!$B$18*Datos!D72+'Regresión grado 6'!$B$17</f>
        <v>11.662385838886749</v>
      </c>
      <c r="M72">
        <f t="shared" si="19"/>
        <v>2.5863817216679377</v>
      </c>
      <c r="N72">
        <f t="shared" si="20"/>
        <v>1.4497405433235964</v>
      </c>
      <c r="O72">
        <f t="shared" si="21"/>
        <v>0.52454379060345369</v>
      </c>
      <c r="P72">
        <f t="shared" si="22"/>
        <v>1.6082231566756953</v>
      </c>
      <c r="Q72">
        <f t="shared" si="23"/>
        <v>1.2040517195384908</v>
      </c>
      <c r="R72">
        <f t="shared" si="24"/>
        <v>0.7242539544962483</v>
      </c>
      <c r="S72">
        <f t="shared" si="25"/>
        <v>0.12818250012945812</v>
      </c>
      <c r="T72">
        <f t="shared" si="26"/>
        <v>9.9162700780515409E-2</v>
      </c>
      <c r="U72">
        <f t="shared" si="27"/>
        <v>6.2101697242884488E-2</v>
      </c>
    </row>
    <row r="73" spans="1:21" x14ac:dyDescent="0.25">
      <c r="A73" s="7" t="s">
        <v>158</v>
      </c>
      <c r="B73" s="8">
        <v>50.880836375299701</v>
      </c>
      <c r="C73" s="9">
        <v>11.7827545055176</v>
      </c>
      <c r="D73">
        <v>72</v>
      </c>
      <c r="E73">
        <f t="shared" si="14"/>
        <v>5184</v>
      </c>
      <c r="F73">
        <f t="shared" si="15"/>
        <v>373248</v>
      </c>
      <c r="G73">
        <f t="shared" si="16"/>
        <v>26873856</v>
      </c>
      <c r="H73">
        <f t="shared" si="17"/>
        <v>1934917632</v>
      </c>
      <c r="I73">
        <f t="shared" si="18"/>
        <v>139314069504</v>
      </c>
      <c r="J73">
        <f>+'Regresión modelo 1'!$B$18*Datos!D73+'Regresión modelo 1'!$B$17</f>
        <v>12.519235876821931</v>
      </c>
      <c r="K73">
        <f>+'Regresión modelo2'!$B$19*Datos!E73+'Regresión modelo2'!$B$18*Datos!D73+'Regresión modelo2'!$B$17</f>
        <v>12.1010134899274</v>
      </c>
      <c r="L73">
        <f>+'Regresión grado 6'!$B$23*Datos!I73+'Regresión grado 6'!$B$22*Datos!H73+'Regresión grado 6'!$B$21*Datos!G73+'Regresión grado 6'!$B$20*Datos!F73+'Regresión grado 6'!$B$19*Datos!E73+'Regresión grado 6'!$B$18*Datos!D73+'Regresión grado 6'!$B$17</f>
        <v>11.647988812084378</v>
      </c>
      <c r="M73">
        <f t="shared" si="19"/>
        <v>0.54240481027830756</v>
      </c>
      <c r="N73">
        <f t="shared" si="20"/>
        <v>0.10128878115755735</v>
      </c>
      <c r="O73">
        <f t="shared" si="21"/>
        <v>1.816179212653711E-2</v>
      </c>
      <c r="P73">
        <f t="shared" si="22"/>
        <v>0.73648137130433078</v>
      </c>
      <c r="Q73">
        <f t="shared" si="23"/>
        <v>0.31825898440980005</v>
      </c>
      <c r="R73">
        <f t="shared" si="24"/>
        <v>0.13476569343322176</v>
      </c>
      <c r="S73">
        <f t="shared" si="25"/>
        <v>5.8827981080526628E-2</v>
      </c>
      <c r="T73">
        <f t="shared" si="26"/>
        <v>2.6300192514842776E-2</v>
      </c>
      <c r="U73">
        <f t="shared" si="27"/>
        <v>1.1569868035364791E-2</v>
      </c>
    </row>
    <row r="74" spans="1:21" x14ac:dyDescent="0.25">
      <c r="A74" s="4" t="s">
        <v>157</v>
      </c>
      <c r="B74" s="5">
        <v>48.966305258815503</v>
      </c>
      <c r="C74" s="6">
        <v>13.8952967610189</v>
      </c>
      <c r="D74">
        <v>73</v>
      </c>
      <c r="E74">
        <f t="shared" si="14"/>
        <v>5329</v>
      </c>
      <c r="F74">
        <f t="shared" si="15"/>
        <v>389017</v>
      </c>
      <c r="G74">
        <f t="shared" si="16"/>
        <v>28398241</v>
      </c>
      <c r="H74">
        <f t="shared" si="17"/>
        <v>2073071593</v>
      </c>
      <c r="I74">
        <f t="shared" si="18"/>
        <v>151334226289</v>
      </c>
      <c r="J74">
        <f>+'Regresión modelo 1'!$B$18*Datos!D74+'Regresión modelo 1'!$B$17</f>
        <v>12.492116712577666</v>
      </c>
      <c r="K74">
        <f>+'Regresión modelo2'!$B$19*Datos!E74+'Regresión modelo2'!$B$18*Datos!D74+'Regresión modelo2'!$B$17</f>
        <v>12.060173986508335</v>
      </c>
      <c r="L74">
        <f>+'Regresión grado 6'!$B$23*Datos!I74+'Regresión grado 6'!$B$22*Datos!H74+'Regresión grado 6'!$B$21*Datos!G74+'Regresión grado 6'!$B$20*Datos!F74+'Regresión grado 6'!$B$19*Datos!E74+'Regresión grado 6'!$B$18*Datos!D74+'Regresión grado 6'!$B$17</f>
        <v>11.635368740699901</v>
      </c>
      <c r="M74">
        <f t="shared" si="19"/>
        <v>1.9689142483435438</v>
      </c>
      <c r="N74">
        <f t="shared" si="20"/>
        <v>3.3676755975273513</v>
      </c>
      <c r="O74">
        <f t="shared" si="21"/>
        <v>5.1072746570229475</v>
      </c>
      <c r="P74">
        <f t="shared" si="22"/>
        <v>1.403180048441234</v>
      </c>
      <c r="Q74">
        <f t="shared" si="23"/>
        <v>1.8351227745105643</v>
      </c>
      <c r="R74">
        <f t="shared" si="24"/>
        <v>2.2599280203189984</v>
      </c>
      <c r="S74">
        <f t="shared" si="25"/>
        <v>0.11232524324948427</v>
      </c>
      <c r="T74">
        <f t="shared" si="26"/>
        <v>0.1521638723092642</v>
      </c>
      <c r="U74">
        <f t="shared" si="27"/>
        <v>0.19422917061613101</v>
      </c>
    </row>
    <row r="75" spans="1:21" x14ac:dyDescent="0.25">
      <c r="A75" s="7" t="s">
        <v>156</v>
      </c>
      <c r="B75" s="8">
        <v>51.213443340442602</v>
      </c>
      <c r="C75" s="9">
        <v>12.826173058498</v>
      </c>
      <c r="D75">
        <v>74</v>
      </c>
      <c r="E75">
        <f t="shared" si="14"/>
        <v>5476</v>
      </c>
      <c r="F75">
        <f t="shared" si="15"/>
        <v>405224</v>
      </c>
      <c r="G75">
        <f t="shared" si="16"/>
        <v>29986576</v>
      </c>
      <c r="H75">
        <f t="shared" si="17"/>
        <v>2219006624</v>
      </c>
      <c r="I75">
        <f t="shared" si="18"/>
        <v>164206490176</v>
      </c>
      <c r="J75">
        <f>+'Regresión modelo 1'!$B$18*Datos!D75+'Regresión modelo 1'!$B$17</f>
        <v>12.464997548333402</v>
      </c>
      <c r="K75">
        <f>+'Regresión modelo2'!$B$19*Datos!E75+'Regresión modelo2'!$B$18*Datos!D75+'Regresión modelo2'!$B$17</f>
        <v>12.019665093671795</v>
      </c>
      <c r="L75">
        <f>+'Regresión grado 6'!$B$23*Datos!I75+'Regresión grado 6'!$B$22*Datos!H75+'Regresión grado 6'!$B$21*Datos!G75+'Regresión grado 6'!$B$20*Datos!F75+'Regresión grado 6'!$B$19*Datos!E75+'Regresión grado 6'!$B$18*Datos!D75+'Regresión grado 6'!$B$17</f>
        <v>11.624427684744957</v>
      </c>
      <c r="M75">
        <f t="shared" si="19"/>
        <v>0.13044774914265758</v>
      </c>
      <c r="N75">
        <f t="shared" si="20"/>
        <v>0.65045509732810647</v>
      </c>
      <c r="O75">
        <f t="shared" si="21"/>
        <v>1.4441919433368422</v>
      </c>
      <c r="P75">
        <f t="shared" si="22"/>
        <v>0.36117551016459792</v>
      </c>
      <c r="Q75">
        <f t="shared" si="23"/>
        <v>0.80650796482620457</v>
      </c>
      <c r="R75">
        <f t="shared" si="24"/>
        <v>1.2017453737530435</v>
      </c>
      <c r="S75">
        <f t="shared" si="25"/>
        <v>2.89751769917426E-2</v>
      </c>
      <c r="T75">
        <f t="shared" si="26"/>
        <v>6.7099037996559571E-2</v>
      </c>
      <c r="U75">
        <f t="shared" si="27"/>
        <v>0.103381035724462</v>
      </c>
    </row>
    <row r="76" spans="1:21" x14ac:dyDescent="0.25">
      <c r="A76" s="4" t="s">
        <v>155</v>
      </c>
      <c r="B76" s="5">
        <v>50.425606177826999</v>
      </c>
      <c r="C76" s="6">
        <v>11.9274403618685</v>
      </c>
      <c r="D76">
        <v>75</v>
      </c>
      <c r="E76">
        <f t="shared" si="14"/>
        <v>5625</v>
      </c>
      <c r="F76">
        <f t="shared" si="15"/>
        <v>421875</v>
      </c>
      <c r="G76">
        <f t="shared" si="16"/>
        <v>31640625</v>
      </c>
      <c r="H76">
        <f t="shared" si="17"/>
        <v>2373046875</v>
      </c>
      <c r="I76">
        <f t="shared" si="18"/>
        <v>177978515625</v>
      </c>
      <c r="J76">
        <f>+'Regresión modelo 1'!$B$18*Datos!D76+'Regresión modelo 1'!$B$17</f>
        <v>12.437878384089137</v>
      </c>
      <c r="K76">
        <f>+'Regresión modelo2'!$B$19*Datos!E76+'Regresión modelo2'!$B$18*Datos!D76+'Regresión modelo2'!$B$17</f>
        <v>11.979486811417781</v>
      </c>
      <c r="L76">
        <f>+'Regresión grado 6'!$B$23*Datos!I76+'Regresión grado 6'!$B$22*Datos!H76+'Regresión grado 6'!$B$21*Datos!G76+'Regresión grado 6'!$B$20*Datos!F76+'Regresión grado 6'!$B$19*Datos!E76+'Regresión grado 6'!$B$18*Datos!D76+'Regresión grado 6'!$B$17</f>
        <v>11.615065704001024</v>
      </c>
      <c r="M76">
        <f t="shared" si="19"/>
        <v>0.26054697452851511</v>
      </c>
      <c r="N76">
        <f t="shared" si="20"/>
        <v>2.7088329106857777E-3</v>
      </c>
      <c r="O76">
        <f t="shared" si="21"/>
        <v>9.757792687782281E-2</v>
      </c>
      <c r="P76">
        <f t="shared" si="22"/>
        <v>0.51043802222063661</v>
      </c>
      <c r="Q76">
        <f t="shared" si="23"/>
        <v>5.2046449549280283E-2</v>
      </c>
      <c r="R76">
        <f t="shared" si="24"/>
        <v>0.3123746578674762</v>
      </c>
      <c r="S76">
        <f t="shared" si="25"/>
        <v>4.1038994469796586E-2</v>
      </c>
      <c r="T76">
        <f t="shared" si="26"/>
        <v>4.3446309819945078E-3</v>
      </c>
      <c r="U76">
        <f t="shared" si="27"/>
        <v>2.6893920863475872E-2</v>
      </c>
    </row>
    <row r="77" spans="1:21" x14ac:dyDescent="0.25">
      <c r="A77" s="7" t="s">
        <v>154</v>
      </c>
      <c r="B77" s="8">
        <v>52.297346815196597</v>
      </c>
      <c r="C77" s="9">
        <v>10.9037708823633</v>
      </c>
      <c r="D77">
        <v>76</v>
      </c>
      <c r="E77">
        <f t="shared" si="14"/>
        <v>5776</v>
      </c>
      <c r="F77">
        <f t="shared" si="15"/>
        <v>438976</v>
      </c>
      <c r="G77">
        <f t="shared" si="16"/>
        <v>33362176</v>
      </c>
      <c r="H77">
        <f t="shared" si="17"/>
        <v>2535525376</v>
      </c>
      <c r="I77">
        <f t="shared" si="18"/>
        <v>192699928576</v>
      </c>
      <c r="J77">
        <f>+'Regresión modelo 1'!$B$18*Datos!D77+'Regresión modelo 1'!$B$17</f>
        <v>12.410759219844874</v>
      </c>
      <c r="K77">
        <f>+'Regresión modelo2'!$B$19*Datos!E77+'Regresión modelo2'!$B$18*Datos!D77+'Regresión modelo2'!$B$17</f>
        <v>11.939639139746291</v>
      </c>
      <c r="L77">
        <f>+'Regresión grado 6'!$B$23*Datos!I77+'Regresión grado 6'!$B$22*Datos!H77+'Regresión grado 6'!$B$21*Datos!G77+'Regresión grado 6'!$B$20*Datos!F77+'Regresión grado 6'!$B$19*Datos!E77+'Regresión grado 6'!$B$18*Datos!D77+'Regresión grado 6'!$B$17</f>
        <v>11.607181139622062</v>
      </c>
      <c r="M77">
        <f t="shared" si="19"/>
        <v>2.2710138493054757</v>
      </c>
      <c r="N77">
        <f t="shared" si="20"/>
        <v>1.073023046653673</v>
      </c>
      <c r="O77">
        <f t="shared" si="21"/>
        <v>0.49478599001683732</v>
      </c>
      <c r="P77">
        <f t="shared" si="22"/>
        <v>1.5069883374815731</v>
      </c>
      <c r="Q77">
        <f t="shared" si="23"/>
        <v>1.0358682573829903</v>
      </c>
      <c r="R77">
        <f t="shared" si="24"/>
        <v>0.70341025725876172</v>
      </c>
      <c r="S77">
        <f t="shared" si="25"/>
        <v>0.12142595878194867</v>
      </c>
      <c r="T77">
        <f t="shared" si="26"/>
        <v>8.6758757551947396E-2</v>
      </c>
      <c r="U77">
        <f t="shared" si="27"/>
        <v>6.0601299212744535E-2</v>
      </c>
    </row>
    <row r="78" spans="1:21" x14ac:dyDescent="0.25">
      <c r="A78" s="4" t="s">
        <v>153</v>
      </c>
      <c r="B78" s="5">
        <v>51.075594338993099</v>
      </c>
      <c r="C78" s="6">
        <v>11.528865797663499</v>
      </c>
      <c r="D78">
        <v>77</v>
      </c>
      <c r="E78">
        <f t="shared" si="14"/>
        <v>5929</v>
      </c>
      <c r="F78">
        <f t="shared" si="15"/>
        <v>456533</v>
      </c>
      <c r="G78">
        <f t="shared" si="16"/>
        <v>35153041</v>
      </c>
      <c r="H78">
        <f t="shared" si="17"/>
        <v>2706784157</v>
      </c>
      <c r="I78">
        <f t="shared" si="18"/>
        <v>208422380089</v>
      </c>
      <c r="J78">
        <f>+'Regresión modelo 1'!$B$18*Datos!D78+'Regresión modelo 1'!$B$17</f>
        <v>12.383640055600608</v>
      </c>
      <c r="K78">
        <f>+'Regresión modelo2'!$B$19*Datos!E78+'Regresión modelo2'!$B$18*Datos!D78+'Regresión modelo2'!$B$17</f>
        <v>11.900122078657327</v>
      </c>
      <c r="L78">
        <f>+'Regresión grado 6'!$B$23*Datos!I78+'Regresión grado 6'!$B$22*Datos!H78+'Regresión grado 6'!$B$21*Datos!G78+'Regresión grado 6'!$B$20*Datos!F78+'Regresión grado 6'!$B$19*Datos!E78+'Regresión grado 6'!$B$18*Datos!D78+'Regresión grado 6'!$B$17</f>
        <v>11.600670889358289</v>
      </c>
      <c r="M78">
        <f t="shared" si="19"/>
        <v>0.73063903203193525</v>
      </c>
      <c r="N78">
        <f t="shared" si="20"/>
        <v>0.13783122617736818</v>
      </c>
      <c r="O78">
        <f t="shared" si="21"/>
        <v>5.1559711932971826E-3</v>
      </c>
      <c r="P78">
        <f t="shared" si="22"/>
        <v>0.85477425793710893</v>
      </c>
      <c r="Q78">
        <f t="shared" si="23"/>
        <v>0.37125628099382801</v>
      </c>
      <c r="R78">
        <f t="shared" si="24"/>
        <v>7.180509169478988E-2</v>
      </c>
      <c r="S78">
        <f t="shared" si="25"/>
        <v>6.9024475364214896E-2</v>
      </c>
      <c r="T78">
        <f t="shared" si="26"/>
        <v>3.1197686758161081E-2</v>
      </c>
      <c r="U78">
        <f t="shared" si="27"/>
        <v>6.1897361264389682E-3</v>
      </c>
    </row>
    <row r="79" spans="1:21" x14ac:dyDescent="0.25">
      <c r="A79" s="7" t="s">
        <v>152</v>
      </c>
      <c r="B79" s="8">
        <v>51.534466130308203</v>
      </c>
      <c r="C79" s="9">
        <v>11.1648311325302</v>
      </c>
      <c r="D79">
        <v>78</v>
      </c>
      <c r="E79">
        <f t="shared" si="14"/>
        <v>6084</v>
      </c>
      <c r="F79">
        <f t="shared" si="15"/>
        <v>474552</v>
      </c>
      <c r="G79">
        <f t="shared" si="16"/>
        <v>37015056</v>
      </c>
      <c r="H79">
        <f t="shared" si="17"/>
        <v>2887174368</v>
      </c>
      <c r="I79">
        <f t="shared" si="18"/>
        <v>225199600704</v>
      </c>
      <c r="J79">
        <f>+'Regresión modelo 1'!$B$18*Datos!D79+'Regresión modelo 1'!$B$17</f>
        <v>12.356520891356343</v>
      </c>
      <c r="K79">
        <f>+'Regresión modelo2'!$B$19*Datos!E79+'Regresión modelo2'!$B$18*Datos!D79+'Regresión modelo2'!$B$17</f>
        <v>11.860935628150889</v>
      </c>
      <c r="L79">
        <f>+'Regresión grado 6'!$B$23*Datos!I79+'Regresión grado 6'!$B$22*Datos!H79+'Regresión grado 6'!$B$21*Datos!G79+'Regresión grado 6'!$B$20*Datos!F79+'Regresión grado 6'!$B$19*Datos!E79+'Regresión grado 6'!$B$18*Datos!D79+'Regresión grado 6'!$B$17</f>
        <v>11.595430676401014</v>
      </c>
      <c r="M79">
        <f t="shared" si="19"/>
        <v>1.420124481291112</v>
      </c>
      <c r="N79">
        <f t="shared" si="20"/>
        <v>0.48456146882333445</v>
      </c>
      <c r="O79">
        <f t="shared" si="21"/>
        <v>0.18541596718175318</v>
      </c>
      <c r="P79">
        <f t="shared" si="22"/>
        <v>1.1916897588261435</v>
      </c>
      <c r="Q79">
        <f t="shared" si="23"/>
        <v>0.69610449562068943</v>
      </c>
      <c r="R79">
        <f t="shared" si="24"/>
        <v>0.43059954387081412</v>
      </c>
      <c r="S79">
        <f t="shared" si="25"/>
        <v>9.6442175698481319E-2</v>
      </c>
      <c r="T79">
        <f t="shared" si="26"/>
        <v>5.8688835134434632E-2</v>
      </c>
      <c r="U79">
        <f t="shared" si="27"/>
        <v>3.7135278187395752E-2</v>
      </c>
    </row>
    <row r="80" spans="1:21" x14ac:dyDescent="0.25">
      <c r="A80" s="4" t="s">
        <v>151</v>
      </c>
      <c r="B80" s="5">
        <v>51.339788495327603</v>
      </c>
      <c r="C80" s="6">
        <v>11.159513118525201</v>
      </c>
      <c r="D80">
        <v>79</v>
      </c>
      <c r="E80">
        <f t="shared" si="14"/>
        <v>6241</v>
      </c>
      <c r="F80">
        <f t="shared" si="15"/>
        <v>493039</v>
      </c>
      <c r="G80">
        <f t="shared" si="16"/>
        <v>38950081</v>
      </c>
      <c r="H80">
        <f t="shared" si="17"/>
        <v>3077056399</v>
      </c>
      <c r="I80">
        <f t="shared" si="18"/>
        <v>243087455521</v>
      </c>
      <c r="J80">
        <f>+'Regresión modelo 1'!$B$18*Datos!D80+'Regresión modelo 1'!$B$17</f>
        <v>12.329401727112078</v>
      </c>
      <c r="K80">
        <f>+'Regresión modelo2'!$B$19*Datos!E80+'Regresión modelo2'!$B$18*Datos!D80+'Regresión modelo2'!$B$17</f>
        <v>11.822079788226976</v>
      </c>
      <c r="L80">
        <f>+'Regresión grado 6'!$B$23*Datos!I80+'Regresión grado 6'!$B$22*Datos!H80+'Regresión grado 6'!$B$21*Datos!G80+'Regresión grado 6'!$B$20*Datos!F80+'Regresión grado 6'!$B$19*Datos!E80+'Regresión grado 6'!$B$18*Datos!D80+'Regresión grado 6'!$B$17</f>
        <v>11.591355311848295</v>
      </c>
      <c r="M80">
        <f t="shared" si="19"/>
        <v>1.3686393565013395</v>
      </c>
      <c r="N80">
        <f t="shared" si="20"/>
        <v>0.43899459179970091</v>
      </c>
      <c r="O80">
        <f t="shared" si="21"/>
        <v>0.18648767993410054</v>
      </c>
      <c r="P80">
        <f t="shared" si="22"/>
        <v>1.1698886085868772</v>
      </c>
      <c r="Q80">
        <f t="shared" si="23"/>
        <v>0.66256666970177491</v>
      </c>
      <c r="R80">
        <f t="shared" si="24"/>
        <v>0.43184219332309404</v>
      </c>
      <c r="S80">
        <f t="shared" si="25"/>
        <v>9.4886080807499232E-2</v>
      </c>
      <c r="T80">
        <f t="shared" si="26"/>
        <v>5.6044848416739013E-2</v>
      </c>
      <c r="U80">
        <f t="shared" si="27"/>
        <v>3.7255539296744654E-2</v>
      </c>
    </row>
    <row r="81" spans="1:21" x14ac:dyDescent="0.25">
      <c r="A81" s="7" t="s">
        <v>150</v>
      </c>
      <c r="B81" s="8">
        <v>51.262215377240203</v>
      </c>
      <c r="C81" s="9">
        <v>10.731387737558499</v>
      </c>
      <c r="D81">
        <v>80</v>
      </c>
      <c r="E81">
        <f t="shared" si="14"/>
        <v>6400</v>
      </c>
      <c r="F81">
        <f t="shared" si="15"/>
        <v>512000</v>
      </c>
      <c r="G81">
        <f t="shared" si="16"/>
        <v>40960000</v>
      </c>
      <c r="H81">
        <f t="shared" si="17"/>
        <v>3276800000</v>
      </c>
      <c r="I81">
        <f t="shared" si="18"/>
        <v>262144000000</v>
      </c>
      <c r="J81">
        <f>+'Regresión modelo 1'!$B$18*Datos!D81+'Regresión modelo 1'!$B$17</f>
        <v>12.302282562867815</v>
      </c>
      <c r="K81">
        <f>+'Regresión modelo2'!$B$19*Datos!E81+'Regresión modelo2'!$B$18*Datos!D81+'Regresión modelo2'!$B$17</f>
        <v>11.783554558885587</v>
      </c>
      <c r="L81">
        <f>+'Regresión grado 6'!$B$23*Datos!I81+'Regresión grado 6'!$B$22*Datos!H81+'Regresión grado 6'!$B$21*Datos!G81+'Regresión grado 6'!$B$20*Datos!F81+'Regresión grado 6'!$B$19*Datos!E81+'Regresión grado 6'!$B$18*Datos!D81+'Regresión grado 6'!$B$17</f>
        <v>11.58833895079197</v>
      </c>
      <c r="M81">
        <f t="shared" si="19"/>
        <v>2.4677105521835836</v>
      </c>
      <c r="N81">
        <f t="shared" si="20"/>
        <v>1.1070550199015479</v>
      </c>
      <c r="O81">
        <f t="shared" si="21"/>
        <v>0.73436538186231692</v>
      </c>
      <c r="P81">
        <f t="shared" si="22"/>
        <v>1.5708948253093151</v>
      </c>
      <c r="Q81">
        <f t="shared" si="23"/>
        <v>1.0521668213270878</v>
      </c>
      <c r="R81">
        <f t="shared" si="24"/>
        <v>0.85695121323347045</v>
      </c>
      <c r="S81">
        <f t="shared" si="25"/>
        <v>0.12769133022930015</v>
      </c>
      <c r="T81">
        <f t="shared" si="26"/>
        <v>8.9291123155506913E-2</v>
      </c>
      <c r="U81">
        <f t="shared" si="27"/>
        <v>7.3949443218081293E-2</v>
      </c>
    </row>
    <row r="82" spans="1:21" x14ac:dyDescent="0.25">
      <c r="A82" s="4" t="s">
        <v>149</v>
      </c>
      <c r="B82" s="5">
        <v>52.067644131541698</v>
      </c>
      <c r="C82" s="6">
        <v>10.8362757840182</v>
      </c>
      <c r="D82">
        <v>81</v>
      </c>
      <c r="E82">
        <f t="shared" si="14"/>
        <v>6561</v>
      </c>
      <c r="F82">
        <f t="shared" si="15"/>
        <v>531441</v>
      </c>
      <c r="G82">
        <f t="shared" si="16"/>
        <v>43046721</v>
      </c>
      <c r="H82">
        <f t="shared" si="17"/>
        <v>3486784401</v>
      </c>
      <c r="I82">
        <f t="shared" si="18"/>
        <v>282429536481</v>
      </c>
      <c r="J82">
        <f>+'Regresión modelo 1'!$B$18*Datos!D82+'Regresión modelo 1'!$B$17</f>
        <v>12.275163398623549</v>
      </c>
      <c r="K82">
        <f>+'Regresión modelo2'!$B$19*Datos!E82+'Regresión modelo2'!$B$18*Datos!D82+'Regresión modelo2'!$B$17</f>
        <v>11.745359940126724</v>
      </c>
      <c r="L82">
        <f>+'Regresión grado 6'!$B$23*Datos!I82+'Regresión grado 6'!$B$22*Datos!H82+'Regresión grado 6'!$B$21*Datos!G82+'Regresión grado 6'!$B$20*Datos!F82+'Regresión grado 6'!$B$19*Datos!E82+'Regresión grado 6'!$B$18*Datos!D82+'Regresión grado 6'!$B$17</f>
        <v>11.586275342025436</v>
      </c>
      <c r="M82">
        <f t="shared" si="19"/>
        <v>2.0703975674646715</v>
      </c>
      <c r="N82">
        <f t="shared" si="20"/>
        <v>0.8264340028875462</v>
      </c>
      <c r="O82">
        <f t="shared" si="21"/>
        <v>0.56249933701104915</v>
      </c>
      <c r="P82">
        <f t="shared" si="22"/>
        <v>1.4388876146053491</v>
      </c>
      <c r="Q82">
        <f t="shared" si="23"/>
        <v>0.90908415610852344</v>
      </c>
      <c r="R82">
        <f t="shared" si="24"/>
        <v>0.74999955800723583</v>
      </c>
      <c r="S82">
        <f t="shared" si="25"/>
        <v>0.1172194265672012</v>
      </c>
      <c r="T82">
        <f t="shared" si="26"/>
        <v>7.7399429284643537E-2</v>
      </c>
      <c r="U82">
        <f t="shared" si="27"/>
        <v>6.4731722306551526E-2</v>
      </c>
    </row>
    <row r="83" spans="1:21" x14ac:dyDescent="0.25">
      <c r="A83" s="7" t="s">
        <v>148</v>
      </c>
      <c r="B83" s="8">
        <v>54.557082487994101</v>
      </c>
      <c r="C83" s="9">
        <v>10.0478539704553</v>
      </c>
      <c r="D83">
        <v>82</v>
      </c>
      <c r="E83">
        <f t="shared" si="14"/>
        <v>6724</v>
      </c>
      <c r="F83">
        <f t="shared" si="15"/>
        <v>551368</v>
      </c>
      <c r="G83">
        <f t="shared" si="16"/>
        <v>45212176</v>
      </c>
      <c r="H83">
        <f t="shared" si="17"/>
        <v>3707398432</v>
      </c>
      <c r="I83">
        <f t="shared" si="18"/>
        <v>304006671424</v>
      </c>
      <c r="J83">
        <f>+'Regresión modelo 1'!$B$18*Datos!D83+'Regresión modelo 1'!$B$17</f>
        <v>12.248044234379286</v>
      </c>
      <c r="K83">
        <f>+'Regresión modelo2'!$B$19*Datos!E83+'Regresión modelo2'!$B$18*Datos!D83+'Regresión modelo2'!$B$17</f>
        <v>11.707495931950387</v>
      </c>
      <c r="L83">
        <f>+'Regresión grado 6'!$B$23*Datos!I83+'Regresión grado 6'!$B$22*Datos!H83+'Regresión grado 6'!$B$21*Datos!G83+'Regresión grado 6'!$B$20*Datos!F83+'Regresión grado 6'!$B$19*Datos!E83+'Regresión grado 6'!$B$18*Datos!D83+'Regresión grado 6'!$B$17</f>
        <v>11.585058071372577</v>
      </c>
      <c r="M83">
        <f t="shared" si="19"/>
        <v>4.8408371974658984</v>
      </c>
      <c r="N83">
        <f t="shared" si="20"/>
        <v>2.7544114403552591</v>
      </c>
      <c r="O83">
        <f t="shared" si="21"/>
        <v>2.3629964478768946</v>
      </c>
      <c r="P83">
        <f t="shared" si="22"/>
        <v>2.2001902639239859</v>
      </c>
      <c r="Q83">
        <f t="shared" si="23"/>
        <v>1.6596419614950868</v>
      </c>
      <c r="R83">
        <f t="shared" si="24"/>
        <v>1.5372041009172772</v>
      </c>
      <c r="S83">
        <f t="shared" si="25"/>
        <v>0.17963604815765008</v>
      </c>
      <c r="T83">
        <f t="shared" si="26"/>
        <v>0.14175891848621827</v>
      </c>
      <c r="U83">
        <f t="shared" si="27"/>
        <v>0.1326885106183289</v>
      </c>
    </row>
    <row r="84" spans="1:21" x14ac:dyDescent="0.25">
      <c r="A84" s="4" t="s">
        <v>147</v>
      </c>
      <c r="B84" s="5">
        <v>54.055751825734703</v>
      </c>
      <c r="C84" s="6">
        <v>9.4157470723747991</v>
      </c>
      <c r="D84">
        <v>83</v>
      </c>
      <c r="E84">
        <f t="shared" si="14"/>
        <v>6889</v>
      </c>
      <c r="F84">
        <f t="shared" si="15"/>
        <v>571787</v>
      </c>
      <c r="G84">
        <f t="shared" si="16"/>
        <v>47458321</v>
      </c>
      <c r="H84">
        <f t="shared" si="17"/>
        <v>3939040643</v>
      </c>
      <c r="I84">
        <f t="shared" si="18"/>
        <v>326940373369</v>
      </c>
      <c r="J84">
        <f>+'Regresión modelo 1'!$B$18*Datos!D84+'Regresión modelo 1'!$B$17</f>
        <v>12.220925070135021</v>
      </c>
      <c r="K84">
        <f>+'Regresión modelo2'!$B$19*Datos!E84+'Regresión modelo2'!$B$18*Datos!D84+'Regresión modelo2'!$B$17</f>
        <v>11.669962534356575</v>
      </c>
      <c r="L84">
        <f>+'Regresión grado 6'!$B$23*Datos!I84+'Regresión grado 6'!$B$22*Datos!H84+'Regresión grado 6'!$B$21*Datos!G84+'Regresión grado 6'!$B$20*Datos!F84+'Regresión grado 6'!$B$19*Datos!E84+'Regresión grado 6'!$B$18*Datos!D84+'Regresión grado 6'!$B$17</f>
        <v>11.584580798637715</v>
      </c>
      <c r="M84">
        <f t="shared" si="19"/>
        <v>7.8690235991180462</v>
      </c>
      <c r="N84">
        <f t="shared" si="20"/>
        <v>5.0814873490377108</v>
      </c>
      <c r="O84">
        <f t="shared" si="21"/>
        <v>4.7038397321754841</v>
      </c>
      <c r="P84">
        <f t="shared" si="22"/>
        <v>2.8051779977602216</v>
      </c>
      <c r="Q84">
        <f t="shared" si="23"/>
        <v>2.2542154619817758</v>
      </c>
      <c r="R84">
        <f t="shared" si="24"/>
        <v>2.1688337262629158</v>
      </c>
      <c r="S84">
        <f t="shared" si="25"/>
        <v>0.22953892456270736</v>
      </c>
      <c r="T84">
        <f t="shared" si="26"/>
        <v>0.19316389879961704</v>
      </c>
      <c r="U84">
        <f t="shared" si="27"/>
        <v>0.18721728165752524</v>
      </c>
    </row>
    <row r="85" spans="1:21" x14ac:dyDescent="0.25">
      <c r="A85" s="7" t="s">
        <v>146</v>
      </c>
      <c r="B85" s="8">
        <v>52.430235783342198</v>
      </c>
      <c r="C85" s="9">
        <v>9.8938675934016</v>
      </c>
      <c r="D85">
        <v>84</v>
      </c>
      <c r="E85">
        <f t="shared" si="14"/>
        <v>7056</v>
      </c>
      <c r="F85">
        <f t="shared" si="15"/>
        <v>592704</v>
      </c>
      <c r="G85">
        <f t="shared" si="16"/>
        <v>49787136</v>
      </c>
      <c r="H85">
        <f t="shared" si="17"/>
        <v>4182119424</v>
      </c>
      <c r="I85">
        <f t="shared" si="18"/>
        <v>351298031616</v>
      </c>
      <c r="J85">
        <f>+'Regresión modelo 1'!$B$18*Datos!D85+'Regresión modelo 1'!$B$17</f>
        <v>12.193805905890756</v>
      </c>
      <c r="K85">
        <f>+'Regresión modelo2'!$B$19*Datos!E85+'Regresión modelo2'!$B$18*Datos!D85+'Regresión modelo2'!$B$17</f>
        <v>11.632759747345288</v>
      </c>
      <c r="L85">
        <f>+'Regresión grado 6'!$B$23*Datos!I85+'Regresión grado 6'!$B$22*Datos!H85+'Regresión grado 6'!$B$21*Datos!G85+'Regresión grado 6'!$B$20*Datos!F85+'Regresión grado 6'!$B$19*Datos!E85+'Regresión grado 6'!$B$18*Datos!D85+'Regresión grado 6'!$B$17</f>
        <v>11.584737488176634</v>
      </c>
      <c r="M85">
        <f t="shared" si="19"/>
        <v>5.2897162412554639</v>
      </c>
      <c r="N85">
        <f t="shared" si="20"/>
        <v>3.0237459230469184</v>
      </c>
      <c r="O85">
        <f t="shared" si="21"/>
        <v>2.8590410010565339</v>
      </c>
      <c r="P85">
        <f t="shared" si="22"/>
        <v>2.2999383124891555</v>
      </c>
      <c r="Q85">
        <f t="shared" si="23"/>
        <v>1.7388921539436879</v>
      </c>
      <c r="R85">
        <f t="shared" si="24"/>
        <v>1.6908698947750338</v>
      </c>
      <c r="S85">
        <f t="shared" si="25"/>
        <v>0.18861529617902717</v>
      </c>
      <c r="T85">
        <f t="shared" si="26"/>
        <v>0.14948234053750833</v>
      </c>
      <c r="U85">
        <f t="shared" si="27"/>
        <v>0.14595668624349348</v>
      </c>
    </row>
    <row r="86" spans="1:21" x14ac:dyDescent="0.25">
      <c r="A86" s="4" t="s">
        <v>145</v>
      </c>
      <c r="B86" s="5">
        <v>50.130255919086899</v>
      </c>
      <c r="C86" s="6">
        <v>13.0790320816701</v>
      </c>
      <c r="D86">
        <v>85</v>
      </c>
      <c r="E86">
        <f t="shared" si="14"/>
        <v>7225</v>
      </c>
      <c r="F86">
        <f t="shared" si="15"/>
        <v>614125</v>
      </c>
      <c r="G86">
        <f t="shared" si="16"/>
        <v>52200625</v>
      </c>
      <c r="H86">
        <f t="shared" si="17"/>
        <v>4437053125</v>
      </c>
      <c r="I86">
        <f t="shared" si="18"/>
        <v>377149515625</v>
      </c>
      <c r="J86">
        <f>+'Regresión modelo 1'!$B$18*Datos!D86+'Regresión modelo 1'!$B$17</f>
        <v>12.16668674164649</v>
      </c>
      <c r="K86">
        <f>+'Regresión modelo2'!$B$19*Datos!E86+'Regresión modelo2'!$B$18*Datos!D86+'Regresión modelo2'!$B$17</f>
        <v>11.595887570916526</v>
      </c>
      <c r="L86">
        <f>+'Regresión grado 6'!$B$23*Datos!I86+'Regresión grado 6'!$B$22*Datos!H86+'Regresión grado 6'!$B$21*Datos!G86+'Regresión grado 6'!$B$20*Datos!F86+'Regresión grado 6'!$B$19*Datos!E86+'Regresión grado 6'!$B$18*Datos!D86+'Regresión grado 6'!$B$17</f>
        <v>11.585422633088561</v>
      </c>
      <c r="M86">
        <f t="shared" si="19"/>
        <v>0.83237401946279554</v>
      </c>
      <c r="N86">
        <f t="shared" si="20"/>
        <v>2.1997176397784579</v>
      </c>
      <c r="O86">
        <f t="shared" si="21"/>
        <v>2.2308691848920494</v>
      </c>
      <c r="P86">
        <f t="shared" si="22"/>
        <v>0.91234534002360945</v>
      </c>
      <c r="Q86">
        <f t="shared" si="23"/>
        <v>1.4831445107535739</v>
      </c>
      <c r="R86">
        <f t="shared" si="24"/>
        <v>1.4936094485815392</v>
      </c>
      <c r="S86">
        <f t="shared" si="25"/>
        <v>7.4987164492421529E-2</v>
      </c>
      <c r="T86">
        <f t="shared" si="26"/>
        <v>0.12790262941781419</v>
      </c>
      <c r="U86">
        <f t="shared" si="27"/>
        <v>0.12892144688064414</v>
      </c>
    </row>
    <row r="87" spans="1:21" x14ac:dyDescent="0.25">
      <c r="A87" s="7" t="s">
        <v>144</v>
      </c>
      <c r="B87" s="8">
        <v>51.899192764716403</v>
      </c>
      <c r="C87" s="9">
        <v>11.985498080138299</v>
      </c>
      <c r="D87">
        <v>86</v>
      </c>
      <c r="E87">
        <f t="shared" si="14"/>
        <v>7396</v>
      </c>
      <c r="F87">
        <f t="shared" si="15"/>
        <v>636056</v>
      </c>
      <c r="G87">
        <f t="shared" si="16"/>
        <v>54700816</v>
      </c>
      <c r="H87">
        <f t="shared" si="17"/>
        <v>4704270176</v>
      </c>
      <c r="I87">
        <f t="shared" si="18"/>
        <v>404567235136</v>
      </c>
      <c r="J87">
        <f>+'Regresión modelo 1'!$B$18*Datos!D87+'Regresión modelo 1'!$B$17</f>
        <v>12.139567577402227</v>
      </c>
      <c r="K87">
        <f>+'Regresión modelo2'!$B$19*Datos!E87+'Regresión modelo2'!$B$18*Datos!D87+'Regresión modelo2'!$B$17</f>
        <v>11.559346005070291</v>
      </c>
      <c r="L87">
        <f>+'Regresión grado 6'!$B$23*Datos!I87+'Regresión grado 6'!$B$22*Datos!H87+'Regresión grado 6'!$B$21*Datos!G87+'Regresión grado 6'!$B$20*Datos!F87+'Regresión grado 6'!$B$19*Datos!E87+'Regresión grado 6'!$B$18*Datos!D87+'Regresión grado 6'!$B$17</f>
        <v>11.586531473029273</v>
      </c>
      <c r="M87">
        <f t="shared" si="19"/>
        <v>2.3737409987159393E-2</v>
      </c>
      <c r="N87">
        <f t="shared" si="20"/>
        <v>0.18160559108476979</v>
      </c>
      <c r="O87">
        <f t="shared" si="21"/>
        <v>0.15917435358808782</v>
      </c>
      <c r="P87">
        <f t="shared" si="22"/>
        <v>0.1540694972639276</v>
      </c>
      <c r="Q87">
        <f t="shared" si="23"/>
        <v>0.42615207506800878</v>
      </c>
      <c r="R87">
        <f t="shared" si="24"/>
        <v>0.39896660710902587</v>
      </c>
      <c r="S87">
        <f t="shared" si="25"/>
        <v>1.2691514444940162E-2</v>
      </c>
      <c r="T87">
        <f t="shared" si="26"/>
        <v>3.6866452036394201E-2</v>
      </c>
      <c r="U87">
        <f t="shared" si="27"/>
        <v>3.4433653249700012E-2</v>
      </c>
    </row>
    <row r="88" spans="1:21" x14ac:dyDescent="0.25">
      <c r="A88" s="4" t="s">
        <v>143</v>
      </c>
      <c r="B88" s="5">
        <v>53.002688346995001</v>
      </c>
      <c r="C88" s="6">
        <v>11.224503239897199</v>
      </c>
      <c r="D88">
        <v>87</v>
      </c>
      <c r="E88">
        <f t="shared" si="14"/>
        <v>7569</v>
      </c>
      <c r="F88">
        <f t="shared" si="15"/>
        <v>658503</v>
      </c>
      <c r="G88">
        <f t="shared" si="16"/>
        <v>57289761</v>
      </c>
      <c r="H88">
        <f t="shared" si="17"/>
        <v>4984209207</v>
      </c>
      <c r="I88">
        <f t="shared" si="18"/>
        <v>433626201009</v>
      </c>
      <c r="J88">
        <f>+'Regresión modelo 1'!$B$18*Datos!D88+'Regresión modelo 1'!$B$17</f>
        <v>12.112448413157962</v>
      </c>
      <c r="K88">
        <f>+'Regresión modelo2'!$B$19*Datos!E88+'Regresión modelo2'!$B$18*Datos!D88+'Regresión modelo2'!$B$17</f>
        <v>11.52313504980658</v>
      </c>
      <c r="L88">
        <f>+'Regresión grado 6'!$B$23*Datos!I88+'Regresión grado 6'!$B$22*Datos!H88+'Regresión grado 6'!$B$21*Datos!G88+'Regresión grado 6'!$B$20*Datos!F88+'Regresión grado 6'!$B$19*Datos!E88+'Regresión grado 6'!$B$18*Datos!D88+'Regresión grado 6'!$B$17</f>
        <v>11.587960205645045</v>
      </c>
      <c r="M88">
        <f t="shared" si="19"/>
        <v>0.78844663071708532</v>
      </c>
      <c r="N88">
        <f t="shared" si="20"/>
        <v>8.9180957889752527E-2</v>
      </c>
      <c r="O88">
        <f t="shared" si="21"/>
        <v>0.13210096595063051</v>
      </c>
      <c r="P88">
        <f t="shared" si="22"/>
        <v>0.88794517326076239</v>
      </c>
      <c r="Q88">
        <f t="shared" si="23"/>
        <v>0.29863180990938076</v>
      </c>
      <c r="R88">
        <f t="shared" si="24"/>
        <v>0.36345696574784547</v>
      </c>
      <c r="S88">
        <f t="shared" si="25"/>
        <v>7.3308479258097164E-2</v>
      </c>
      <c r="T88">
        <f t="shared" si="26"/>
        <v>2.5915847433758351E-2</v>
      </c>
      <c r="U88">
        <f t="shared" si="27"/>
        <v>3.1365051251279613E-2</v>
      </c>
    </row>
    <row r="89" spans="1:21" x14ac:dyDescent="0.25">
      <c r="A89" s="7" t="s">
        <v>142</v>
      </c>
      <c r="B89" s="8">
        <v>52.932282621314698</v>
      </c>
      <c r="C89" s="9">
        <v>11.129256217245199</v>
      </c>
      <c r="D89">
        <v>88</v>
      </c>
      <c r="E89">
        <f t="shared" si="14"/>
        <v>7744</v>
      </c>
      <c r="F89">
        <f t="shared" si="15"/>
        <v>681472</v>
      </c>
      <c r="G89">
        <f t="shared" si="16"/>
        <v>59969536</v>
      </c>
      <c r="H89">
        <f t="shared" si="17"/>
        <v>5277319168</v>
      </c>
      <c r="I89">
        <f t="shared" si="18"/>
        <v>464404086784</v>
      </c>
      <c r="J89">
        <f>+'Regresión modelo 1'!$B$18*Datos!D89+'Regresión modelo 1'!$B$17</f>
        <v>12.085329248913698</v>
      </c>
      <c r="K89">
        <f>+'Regresión modelo2'!$B$19*Datos!E89+'Regresión modelo2'!$B$18*Datos!D89+'Regresión modelo2'!$B$17</f>
        <v>11.487254705125395</v>
      </c>
      <c r="L89">
        <f>+'Regresión grado 6'!$B$23*Datos!I89+'Regresión grado 6'!$B$22*Datos!H89+'Regresión grado 6'!$B$21*Datos!G89+'Regresión grado 6'!$B$20*Datos!F89+'Regresión grado 6'!$B$19*Datos!E89+'Regresión grado 6'!$B$18*Datos!D89+'Regresión grado 6'!$B$17</f>
        <v>11.58960619162804</v>
      </c>
      <c r="M89">
        <f t="shared" si="19"/>
        <v>0.91407564188379442</v>
      </c>
      <c r="N89">
        <f t="shared" si="20"/>
        <v>0.12816291732450624</v>
      </c>
      <c r="O89">
        <f t="shared" si="21"/>
        <v>0.21192209891428151</v>
      </c>
      <c r="P89">
        <f t="shared" si="22"/>
        <v>0.95607303166849888</v>
      </c>
      <c r="Q89">
        <f t="shared" si="23"/>
        <v>0.35799848788019517</v>
      </c>
      <c r="R89">
        <f t="shared" si="24"/>
        <v>0.46034997438284009</v>
      </c>
      <c r="S89">
        <f t="shared" si="25"/>
        <v>7.9110218015321046E-2</v>
      </c>
      <c r="T89">
        <f t="shared" si="26"/>
        <v>3.116484286889391E-2</v>
      </c>
      <c r="U89">
        <f t="shared" si="27"/>
        <v>3.9720933288948351E-2</v>
      </c>
    </row>
    <row r="90" spans="1:21" x14ac:dyDescent="0.25">
      <c r="A90" s="4" t="s">
        <v>141</v>
      </c>
      <c r="B90" s="5">
        <v>52.743203016684603</v>
      </c>
      <c r="C90" s="6">
        <v>10.838217460759999</v>
      </c>
      <c r="D90">
        <v>89</v>
      </c>
      <c r="E90">
        <f t="shared" si="14"/>
        <v>7921</v>
      </c>
      <c r="F90">
        <f t="shared" si="15"/>
        <v>704969</v>
      </c>
      <c r="G90">
        <f t="shared" si="16"/>
        <v>62742241</v>
      </c>
      <c r="H90">
        <f t="shared" si="17"/>
        <v>5584059449</v>
      </c>
      <c r="I90">
        <f t="shared" si="18"/>
        <v>496981290961</v>
      </c>
      <c r="J90">
        <f>+'Regresión modelo 1'!$B$18*Datos!D90+'Regresión modelo 1'!$B$17</f>
        <v>12.058210084669433</v>
      </c>
      <c r="K90">
        <f>+'Regresión modelo2'!$B$19*Datos!E90+'Regresión modelo2'!$B$18*Datos!D90+'Regresión modelo2'!$B$17</f>
        <v>11.451704971026732</v>
      </c>
      <c r="L90">
        <f>+'Regresión grado 6'!$B$23*Datos!I90+'Regresión grado 6'!$B$22*Datos!H90+'Regresión grado 6'!$B$21*Datos!G90+'Regresión grado 6'!$B$20*Datos!F90+'Regresión grado 6'!$B$19*Datos!E90+'Regresión grado 6'!$B$18*Datos!D90+'Regresión grado 6'!$B$17</f>
        <v>11.591368153392178</v>
      </c>
      <c r="M90">
        <f t="shared" si="19"/>
        <v>1.4883820023934253</v>
      </c>
      <c r="N90">
        <f t="shared" si="20"/>
        <v>0.37636692525327481</v>
      </c>
      <c r="O90">
        <f t="shared" si="21"/>
        <v>0.56723596581233082</v>
      </c>
      <c r="P90">
        <f t="shared" si="22"/>
        <v>1.2199926239094339</v>
      </c>
      <c r="Q90">
        <f t="shared" si="23"/>
        <v>0.61348751026673298</v>
      </c>
      <c r="R90">
        <f t="shared" si="24"/>
        <v>0.75315069263217893</v>
      </c>
      <c r="S90">
        <f t="shared" si="25"/>
        <v>0.10117526692129108</v>
      </c>
      <c r="T90">
        <f t="shared" si="26"/>
        <v>5.3571718082056838E-2</v>
      </c>
      <c r="U90">
        <f t="shared" si="27"/>
        <v>6.4975133449779329E-2</v>
      </c>
    </row>
    <row r="91" spans="1:21" x14ac:dyDescent="0.25">
      <c r="A91" s="7" t="s">
        <v>140</v>
      </c>
      <c r="B91" s="8">
        <v>50.777991940297198</v>
      </c>
      <c r="C91" s="9">
        <v>11.172488965793599</v>
      </c>
      <c r="D91">
        <v>90</v>
      </c>
      <c r="E91">
        <f t="shared" si="14"/>
        <v>8100</v>
      </c>
      <c r="F91">
        <f t="shared" si="15"/>
        <v>729000</v>
      </c>
      <c r="G91">
        <f t="shared" si="16"/>
        <v>65610000</v>
      </c>
      <c r="H91">
        <f t="shared" si="17"/>
        <v>5904900000</v>
      </c>
      <c r="I91">
        <f t="shared" si="18"/>
        <v>531441000000</v>
      </c>
      <c r="J91">
        <f>+'Regresión modelo 1'!$B$18*Datos!D91+'Regresión modelo 1'!$B$17</f>
        <v>12.031090920425168</v>
      </c>
      <c r="K91">
        <f>+'Regresión modelo2'!$B$19*Datos!E91+'Regresión modelo2'!$B$18*Datos!D91+'Regresión modelo2'!$B$17</f>
        <v>11.416485847510598</v>
      </c>
      <c r="L91">
        <f>+'Regresión grado 6'!$B$23*Datos!I91+'Regresión grado 6'!$B$22*Datos!H91+'Regresión grado 6'!$B$21*Datos!G91+'Regresión grado 6'!$B$20*Datos!F91+'Regresión grado 6'!$B$19*Datos!E91+'Regresión grado 6'!$B$18*Datos!D91+'Regresión grado 6'!$B$17</f>
        <v>11.59314636737064</v>
      </c>
      <c r="M91">
        <f t="shared" si="19"/>
        <v>0.73719731649715026</v>
      </c>
      <c r="N91">
        <f t="shared" si="20"/>
        <v>5.9534478287619236E-2</v>
      </c>
      <c r="O91">
        <f t="shared" si="21"/>
        <v>0.17695264950154738</v>
      </c>
      <c r="P91">
        <f t="shared" si="22"/>
        <v>0.85860195463156863</v>
      </c>
      <c r="Q91">
        <f t="shared" si="23"/>
        <v>0.24399688171699907</v>
      </c>
      <c r="R91">
        <f t="shared" si="24"/>
        <v>0.42065740157704035</v>
      </c>
      <c r="S91">
        <f t="shared" si="25"/>
        <v>7.1365261912693323E-2</v>
      </c>
      <c r="T91">
        <f t="shared" si="26"/>
        <v>2.1372328138102442E-2</v>
      </c>
      <c r="U91">
        <f t="shared" si="27"/>
        <v>3.6285007386864097E-2</v>
      </c>
    </row>
    <row r="92" spans="1:21" x14ac:dyDescent="0.25">
      <c r="A92" s="4" t="s">
        <v>139</v>
      </c>
      <c r="B92" s="5">
        <v>51.613478620495499</v>
      </c>
      <c r="C92" s="6">
        <v>12.063831042260899</v>
      </c>
      <c r="D92">
        <v>91</v>
      </c>
      <c r="E92">
        <f t="shared" si="14"/>
        <v>8281</v>
      </c>
      <c r="F92">
        <f t="shared" si="15"/>
        <v>753571</v>
      </c>
      <c r="G92">
        <f t="shared" si="16"/>
        <v>68574961</v>
      </c>
      <c r="H92">
        <f t="shared" si="17"/>
        <v>6240321451</v>
      </c>
      <c r="I92">
        <f t="shared" si="18"/>
        <v>567869252041</v>
      </c>
      <c r="J92">
        <f>+'Regresión modelo 1'!$B$18*Datos!D92+'Regresión modelo 1'!$B$17</f>
        <v>12.003971756180903</v>
      </c>
      <c r="K92">
        <f>+'Regresión modelo2'!$B$19*Datos!E92+'Regresión modelo2'!$B$18*Datos!D92+'Regresión modelo2'!$B$17</f>
        <v>11.381597334576989</v>
      </c>
      <c r="L92">
        <f>+'Regresión grado 6'!$B$23*Datos!I92+'Regresión grado 6'!$B$22*Datos!H92+'Regresión grado 6'!$B$21*Datos!G92+'Regresión grado 6'!$B$20*Datos!F92+'Regresión grado 6'!$B$19*Datos!E92+'Regresión grado 6'!$B$18*Datos!D92+'Regresión grado 6'!$B$17</f>
        <v>11.594842849933723</v>
      </c>
      <c r="M92">
        <f t="shared" si="19"/>
        <v>3.5831341300068585E-3</v>
      </c>
      <c r="N92">
        <f t="shared" si="20"/>
        <v>0.46544283190013447</v>
      </c>
      <c r="O92">
        <f t="shared" si="21"/>
        <v>0.21994992454231216</v>
      </c>
      <c r="P92">
        <f t="shared" si="22"/>
        <v>5.9859286079996465E-2</v>
      </c>
      <c r="Q92">
        <f t="shared" si="23"/>
        <v>0.68223370768390978</v>
      </c>
      <c r="R92">
        <f t="shared" si="24"/>
        <v>0.46898819232717592</v>
      </c>
      <c r="S92">
        <f t="shared" si="25"/>
        <v>4.9866233689840724E-3</v>
      </c>
      <c r="T92">
        <f t="shared" si="26"/>
        <v>5.99418243001184E-2</v>
      </c>
      <c r="U92">
        <f t="shared" si="27"/>
        <v>4.0447999028279773E-2</v>
      </c>
    </row>
    <row r="93" spans="1:21" x14ac:dyDescent="0.25">
      <c r="A93" s="7" t="s">
        <v>138</v>
      </c>
      <c r="B93" s="8">
        <v>51.479320504512202</v>
      </c>
      <c r="C93" s="9">
        <v>11.215946778501699</v>
      </c>
      <c r="D93">
        <v>92</v>
      </c>
      <c r="E93">
        <f t="shared" si="14"/>
        <v>8464</v>
      </c>
      <c r="F93">
        <f t="shared" si="15"/>
        <v>778688</v>
      </c>
      <c r="G93">
        <f t="shared" si="16"/>
        <v>71639296</v>
      </c>
      <c r="H93">
        <f t="shared" si="17"/>
        <v>6590815232</v>
      </c>
      <c r="I93">
        <f t="shared" si="18"/>
        <v>606355001344</v>
      </c>
      <c r="J93">
        <f>+'Regresión modelo 1'!$B$18*Datos!D93+'Regresión modelo 1'!$B$17</f>
        <v>11.976852591936639</v>
      </c>
      <c r="K93">
        <f>+'Regresión modelo2'!$B$19*Datos!E93+'Regresión modelo2'!$B$18*Datos!D93+'Regresión modelo2'!$B$17</f>
        <v>11.347039432225905</v>
      </c>
      <c r="L93">
        <f>+'Regresión grado 6'!$B$23*Datos!I93+'Regresión grado 6'!$B$22*Datos!H93+'Regresión grado 6'!$B$21*Datos!G93+'Regresión grado 6'!$B$20*Datos!F93+'Regresión grado 6'!$B$19*Datos!E93+'Regresión grado 6'!$B$18*Datos!D93+'Regresión grado 6'!$B$17</f>
        <v>11.596361536928473</v>
      </c>
      <c r="M93">
        <f t="shared" si="19"/>
        <v>0.57897765691908776</v>
      </c>
      <c r="N93">
        <f t="shared" si="20"/>
        <v>1.7185283860454603E-2</v>
      </c>
      <c r="O93">
        <f t="shared" si="21"/>
        <v>0.14471538842890072</v>
      </c>
      <c r="P93">
        <f t="shared" si="22"/>
        <v>0.76090581343494001</v>
      </c>
      <c r="Q93">
        <f t="shared" si="23"/>
        <v>0.13109265372420609</v>
      </c>
      <c r="R93">
        <f t="shared" si="24"/>
        <v>0.38041475842677386</v>
      </c>
      <c r="S93">
        <f t="shared" si="25"/>
        <v>6.3531366658650903E-2</v>
      </c>
      <c r="T93">
        <f t="shared" si="26"/>
        <v>1.1553027069942079E-2</v>
      </c>
      <c r="U93">
        <f t="shared" si="27"/>
        <v>3.2804665257748965E-2</v>
      </c>
    </row>
    <row r="94" spans="1:21" x14ac:dyDescent="0.25">
      <c r="A94" s="4" t="s">
        <v>137</v>
      </c>
      <c r="B94" s="5">
        <v>52.1127351287154</v>
      </c>
      <c r="C94" s="6">
        <v>10.948422516080401</v>
      </c>
      <c r="D94">
        <v>93</v>
      </c>
      <c r="E94">
        <f t="shared" si="14"/>
        <v>8649</v>
      </c>
      <c r="F94">
        <f t="shared" si="15"/>
        <v>804357</v>
      </c>
      <c r="G94">
        <f t="shared" si="16"/>
        <v>74805201</v>
      </c>
      <c r="H94">
        <f t="shared" si="17"/>
        <v>6956883693</v>
      </c>
      <c r="I94">
        <f t="shared" si="18"/>
        <v>646990183449</v>
      </c>
      <c r="J94">
        <f>+'Regresión modelo 1'!$B$18*Datos!D94+'Regresión modelo 1'!$B$17</f>
        <v>11.949733427692374</v>
      </c>
      <c r="K94">
        <f>+'Regresión modelo2'!$B$19*Datos!E94+'Regresión modelo2'!$B$18*Datos!D94+'Regresión modelo2'!$B$17</f>
        <v>11.312812140457346</v>
      </c>
      <c r="L94">
        <f>+'Regresión grado 6'!$B$23*Datos!I94+'Regresión grado 6'!$B$22*Datos!H94+'Regresión grado 6'!$B$21*Datos!G94+'Regresión grado 6'!$B$20*Datos!F94+'Regresión grado 6'!$B$19*Datos!E94+'Regresión grado 6'!$B$18*Datos!D94+'Regresión grado 6'!$B$17</f>
        <v>11.597608456838753</v>
      </c>
      <c r="M94">
        <f t="shared" si="19"/>
        <v>1.0026235417132017</v>
      </c>
      <c r="N94">
        <f t="shared" si="20"/>
        <v>0.13277979835357165</v>
      </c>
      <c r="O94">
        <f t="shared" si="21"/>
        <v>0.42144238567830683</v>
      </c>
      <c r="P94">
        <f t="shared" si="22"/>
        <v>1.0013109116119736</v>
      </c>
      <c r="Q94">
        <f t="shared" si="23"/>
        <v>0.36438962437694578</v>
      </c>
      <c r="R94">
        <f t="shared" si="24"/>
        <v>0.64918594075835223</v>
      </c>
      <c r="S94">
        <f t="shared" si="25"/>
        <v>8.3793577293660007E-2</v>
      </c>
      <c r="T94">
        <f t="shared" si="26"/>
        <v>3.2210348749078979E-2</v>
      </c>
      <c r="U94">
        <f t="shared" si="27"/>
        <v>5.5975845638722807E-2</v>
      </c>
    </row>
    <row r="95" spans="1:21" x14ac:dyDescent="0.25">
      <c r="A95" s="7" t="s">
        <v>136</v>
      </c>
      <c r="B95" s="8">
        <v>52.716889508170901</v>
      </c>
      <c r="C95" s="9">
        <v>10.123227282813501</v>
      </c>
      <c r="D95">
        <v>94</v>
      </c>
      <c r="E95">
        <f t="shared" si="14"/>
        <v>8836</v>
      </c>
      <c r="F95">
        <f t="shared" si="15"/>
        <v>830584</v>
      </c>
      <c r="G95">
        <f t="shared" si="16"/>
        <v>78074896</v>
      </c>
      <c r="H95">
        <f t="shared" si="17"/>
        <v>7339040224</v>
      </c>
      <c r="I95">
        <f t="shared" si="18"/>
        <v>689869781056</v>
      </c>
      <c r="J95">
        <f>+'Regresión modelo 1'!$B$18*Datos!D95+'Regresión modelo 1'!$B$17</f>
        <v>11.922614263448111</v>
      </c>
      <c r="K95">
        <f>+'Regresión modelo2'!$B$19*Datos!E95+'Regresión modelo2'!$B$18*Datos!D95+'Regresión modelo2'!$B$17</f>
        <v>11.278915459271314</v>
      </c>
      <c r="L95">
        <f>+'Regresión grado 6'!$B$23*Datos!I95+'Regresión grado 6'!$B$22*Datos!H95+'Regresión grado 6'!$B$21*Datos!G95+'Regresión grado 6'!$B$20*Datos!F95+'Regresión grado 6'!$B$19*Datos!E95+'Regresión grado 6'!$B$18*Datos!D95+'Regresión grado 6'!$B$17</f>
        <v>11.598491897566735</v>
      </c>
      <c r="M95">
        <f t="shared" si="19"/>
        <v>3.2377935060773386</v>
      </c>
      <c r="N95">
        <f t="shared" si="20"/>
        <v>1.3356151612043858</v>
      </c>
      <c r="O95">
        <f t="shared" si="21"/>
        <v>2.1764056835430088</v>
      </c>
      <c r="P95">
        <f t="shared" si="22"/>
        <v>1.7993869806346101</v>
      </c>
      <c r="Q95">
        <f t="shared" si="23"/>
        <v>1.1556881764578133</v>
      </c>
      <c r="R95">
        <f t="shared" si="24"/>
        <v>1.4752646147532342</v>
      </c>
      <c r="S95">
        <f t="shared" si="25"/>
        <v>0.15092218374883612</v>
      </c>
      <c r="T95">
        <f t="shared" si="26"/>
        <v>0.10246447724792838</v>
      </c>
      <c r="U95">
        <f t="shared" si="27"/>
        <v>0.12719452044129395</v>
      </c>
    </row>
    <row r="96" spans="1:21" x14ac:dyDescent="0.25">
      <c r="A96" s="4" t="s">
        <v>135</v>
      </c>
      <c r="B96" s="5">
        <v>51.327966694470803</v>
      </c>
      <c r="C96" s="6">
        <v>10.8014453475453</v>
      </c>
      <c r="D96">
        <v>95</v>
      </c>
      <c r="E96">
        <f t="shared" si="14"/>
        <v>9025</v>
      </c>
      <c r="F96">
        <f t="shared" si="15"/>
        <v>857375</v>
      </c>
      <c r="G96">
        <f t="shared" si="16"/>
        <v>81450625</v>
      </c>
      <c r="H96">
        <f t="shared" si="17"/>
        <v>7737809375</v>
      </c>
      <c r="I96">
        <f t="shared" si="18"/>
        <v>735091890625</v>
      </c>
      <c r="J96">
        <f>+'Regresión modelo 1'!$B$18*Datos!D96+'Regresión modelo 1'!$B$17</f>
        <v>11.895495099203846</v>
      </c>
      <c r="K96">
        <f>+'Regresión modelo2'!$B$19*Datos!E96+'Regresión modelo2'!$B$18*Datos!D96+'Regresión modelo2'!$B$17</f>
        <v>11.245349388667805</v>
      </c>
      <c r="L96">
        <f>+'Regresión grado 6'!$B$23*Datos!I96+'Regresión grado 6'!$B$22*Datos!H96+'Regresión grado 6'!$B$21*Datos!G96+'Regresión grado 6'!$B$20*Datos!F96+'Regresión grado 6'!$B$19*Datos!E96+'Regresión grado 6'!$B$18*Datos!D96+'Regresión grado 6'!$B$17</f>
        <v>11.598922566834968</v>
      </c>
      <c r="M96">
        <f t="shared" si="19"/>
        <v>1.1969448591041245</v>
      </c>
      <c r="N96">
        <f t="shared" si="20"/>
        <v>0.19705079772489004</v>
      </c>
      <c r="O96">
        <f t="shared" si="21"/>
        <v>0.63596991528598112</v>
      </c>
      <c r="P96">
        <f t="shared" si="22"/>
        <v>1.0940497516585452</v>
      </c>
      <c r="Q96">
        <f t="shared" si="23"/>
        <v>0.44390404112250437</v>
      </c>
      <c r="R96">
        <f t="shared" si="24"/>
        <v>0.79747721928966797</v>
      </c>
      <c r="S96">
        <f t="shared" si="25"/>
        <v>9.1971771038917835E-2</v>
      </c>
      <c r="T96">
        <f t="shared" si="26"/>
        <v>3.9474455241900852E-2</v>
      </c>
      <c r="U96">
        <f t="shared" si="27"/>
        <v>6.875442220555128E-2</v>
      </c>
    </row>
    <row r="97" spans="1:21" x14ac:dyDescent="0.25">
      <c r="A97" s="7" t="s">
        <v>134</v>
      </c>
      <c r="B97" s="8">
        <v>52.219599234354199</v>
      </c>
      <c r="C97" s="9">
        <v>10.606808160625899</v>
      </c>
      <c r="D97">
        <v>96</v>
      </c>
      <c r="E97">
        <f t="shared" si="14"/>
        <v>9216</v>
      </c>
      <c r="F97">
        <f t="shared" si="15"/>
        <v>884736</v>
      </c>
      <c r="G97">
        <f t="shared" si="16"/>
        <v>84934656</v>
      </c>
      <c r="H97">
        <f t="shared" si="17"/>
        <v>8153726976</v>
      </c>
      <c r="I97">
        <f t="shared" si="18"/>
        <v>782757789696</v>
      </c>
      <c r="J97">
        <f>+'Regresión modelo 1'!$B$18*Datos!D97+'Regresión modelo 1'!$B$17</f>
        <v>11.86837593495958</v>
      </c>
      <c r="K97">
        <f>+'Regresión modelo2'!$B$19*Datos!E97+'Regresión modelo2'!$B$18*Datos!D97+'Regresión modelo2'!$B$17</f>
        <v>11.212113928646822</v>
      </c>
      <c r="L97">
        <f>+'Regresión grado 6'!$B$23*Datos!I97+'Regresión grado 6'!$B$22*Datos!H97+'Regresión grado 6'!$B$21*Datos!G97+'Regresión grado 6'!$B$20*Datos!F97+'Regresión grado 6'!$B$19*Datos!E97+'Regresión grado 6'!$B$18*Datos!D97+'Regresión grado 6'!$B$17</f>
        <v>11.598813746210343</v>
      </c>
      <c r="M97">
        <f t="shared" si="19"/>
        <v>1.5915532492372375</v>
      </c>
      <c r="N97">
        <f t="shared" si="20"/>
        <v>0.36639507279939926</v>
      </c>
      <c r="O97">
        <f t="shared" si="21"/>
        <v>0.98407508183073533</v>
      </c>
      <c r="P97">
        <f t="shared" si="22"/>
        <v>1.2615677743336811</v>
      </c>
      <c r="Q97">
        <f t="shared" si="23"/>
        <v>0.60530576802092284</v>
      </c>
      <c r="R97">
        <f t="shared" si="24"/>
        <v>0.99200558558444385</v>
      </c>
      <c r="S97">
        <f t="shared" si="25"/>
        <v>0.10629658019321728</v>
      </c>
      <c r="T97">
        <f t="shared" si="26"/>
        <v>5.3986765731515944E-2</v>
      </c>
      <c r="U97">
        <f t="shared" si="27"/>
        <v>8.5526469110563982E-2</v>
      </c>
    </row>
    <row r="98" spans="1:21" x14ac:dyDescent="0.25">
      <c r="A98" s="4" t="s">
        <v>133</v>
      </c>
      <c r="B98" s="5">
        <v>50.325290191830703</v>
      </c>
      <c r="C98" s="6">
        <v>14.2485790938621</v>
      </c>
      <c r="D98">
        <v>97</v>
      </c>
      <c r="E98">
        <f t="shared" si="14"/>
        <v>9409</v>
      </c>
      <c r="F98">
        <f t="shared" si="15"/>
        <v>912673</v>
      </c>
      <c r="G98">
        <f t="shared" si="16"/>
        <v>88529281</v>
      </c>
      <c r="H98">
        <f t="shared" si="17"/>
        <v>8587340257</v>
      </c>
      <c r="I98">
        <f t="shared" si="18"/>
        <v>832972004929</v>
      </c>
      <c r="J98">
        <f>+'Regresión modelo 1'!$B$18*Datos!D98+'Regresión modelo 1'!$B$17</f>
        <v>11.841256770715315</v>
      </c>
      <c r="K98">
        <f>+'Regresión modelo2'!$B$19*Datos!E98+'Regresión modelo2'!$B$18*Datos!D98+'Regresión modelo2'!$B$17</f>
        <v>11.179209079208363</v>
      </c>
      <c r="L98">
        <f>+'Regresión grado 6'!$B$23*Datos!I98+'Regresión grado 6'!$B$22*Datos!H98+'Regresión grado 6'!$B$21*Datos!G98+'Regresión grado 6'!$B$20*Datos!F98+'Regresión grado 6'!$B$19*Datos!E98+'Regresión grado 6'!$B$18*Datos!D98+'Regresión grado 6'!$B$17</f>
        <v>11.598081438747936</v>
      </c>
      <c r="M98">
        <f t="shared" si="19"/>
        <v>5.7952007675208321</v>
      </c>
      <c r="N98">
        <f t="shared" si="20"/>
        <v>9.4210322868554819</v>
      </c>
      <c r="O98">
        <f t="shared" si="21"/>
        <v>7.0251378197656793</v>
      </c>
      <c r="P98">
        <f t="shared" si="22"/>
        <v>2.4073223231467846</v>
      </c>
      <c r="Q98">
        <f t="shared" si="23"/>
        <v>3.069370014653737</v>
      </c>
      <c r="R98">
        <f t="shared" si="24"/>
        <v>2.6504976551141635</v>
      </c>
      <c r="S98">
        <f t="shared" si="25"/>
        <v>0.20329956268665234</v>
      </c>
      <c r="T98">
        <f t="shared" si="26"/>
        <v>0.2745605697957918</v>
      </c>
      <c r="U98">
        <f t="shared" si="27"/>
        <v>0.22852897430596902</v>
      </c>
    </row>
    <row r="99" spans="1:21" x14ac:dyDescent="0.25">
      <c r="A99" s="7" t="s">
        <v>132</v>
      </c>
      <c r="B99" s="8">
        <v>52.1996002438094</v>
      </c>
      <c r="C99" s="9">
        <v>12.488602261842599</v>
      </c>
      <c r="D99">
        <v>98</v>
      </c>
      <c r="E99">
        <f t="shared" si="14"/>
        <v>9604</v>
      </c>
      <c r="F99">
        <f t="shared" si="15"/>
        <v>941192</v>
      </c>
      <c r="G99">
        <f t="shared" si="16"/>
        <v>92236816</v>
      </c>
      <c r="H99">
        <f t="shared" si="17"/>
        <v>9039207968</v>
      </c>
      <c r="I99">
        <f t="shared" si="18"/>
        <v>885842380864</v>
      </c>
      <c r="J99">
        <f>+'Regresión modelo 1'!$B$18*Datos!D99+'Regresión modelo 1'!$B$17</f>
        <v>11.814137606471052</v>
      </c>
      <c r="K99">
        <f>+'Regresión modelo2'!$B$19*Datos!E99+'Regresión modelo2'!$B$18*Datos!D99+'Regresión modelo2'!$B$17</f>
        <v>11.14663484035243</v>
      </c>
      <c r="L99">
        <f>+'Regresión grado 6'!$B$23*Datos!I99+'Regresión grado 6'!$B$22*Datos!H99+'Regresión grado 6'!$B$21*Datos!G99+'Regresión grado 6'!$B$20*Datos!F99+'Regresión grado 6'!$B$19*Datos!E99+'Regresión grado 6'!$B$18*Datos!D99+'Regresión grado 6'!$B$17</f>
        <v>11.596644510256855</v>
      </c>
      <c r="M99">
        <f t="shared" si="19"/>
        <v>0.45490257134546053</v>
      </c>
      <c r="N99">
        <f t="shared" si="20"/>
        <v>1.8008765603409738</v>
      </c>
      <c r="O99">
        <f t="shared" si="21"/>
        <v>0.79558863061389651</v>
      </c>
      <c r="P99">
        <f t="shared" si="22"/>
        <v>0.67446465537154765</v>
      </c>
      <c r="Q99">
        <f t="shared" si="23"/>
        <v>1.3419674214901693</v>
      </c>
      <c r="R99">
        <f t="shared" si="24"/>
        <v>0.89195775158574442</v>
      </c>
      <c r="S99">
        <f t="shared" si="25"/>
        <v>5.7089622436945188E-2</v>
      </c>
      <c r="T99">
        <f t="shared" si="26"/>
        <v>0.12039215787638913</v>
      </c>
      <c r="U99">
        <f t="shared" si="27"/>
        <v>7.691515858719622E-2</v>
      </c>
    </row>
    <row r="100" spans="1:21" x14ac:dyDescent="0.25">
      <c r="A100" s="4" t="s">
        <v>131</v>
      </c>
      <c r="B100" s="5">
        <v>53.378309543916799</v>
      </c>
      <c r="C100" s="6">
        <v>11.9918620812419</v>
      </c>
      <c r="D100">
        <v>99</v>
      </c>
      <c r="E100">
        <f t="shared" si="14"/>
        <v>9801</v>
      </c>
      <c r="F100">
        <f t="shared" si="15"/>
        <v>970299</v>
      </c>
      <c r="G100">
        <f t="shared" si="16"/>
        <v>96059601</v>
      </c>
      <c r="H100">
        <f t="shared" si="17"/>
        <v>9509900499</v>
      </c>
      <c r="I100">
        <f t="shared" si="18"/>
        <v>941480149401</v>
      </c>
      <c r="J100">
        <f>+'Regresión modelo 1'!$B$18*Datos!D100+'Regresión modelo 1'!$B$17</f>
        <v>11.787018442226787</v>
      </c>
      <c r="K100">
        <f>+'Regresión modelo2'!$B$19*Datos!E100+'Regresión modelo2'!$B$18*Datos!D100+'Regresión modelo2'!$B$17</f>
        <v>11.114391212079024</v>
      </c>
      <c r="L100">
        <f>+'Regresión grado 6'!$B$23*Datos!I100+'Regresión grado 6'!$B$22*Datos!H100+'Regresión grado 6'!$B$21*Datos!G100+'Regresión grado 6'!$B$20*Datos!F100+'Regresión grado 6'!$B$19*Datos!E100+'Regresión grado 6'!$B$18*Datos!D100+'Regresión grado 6'!$B$17</f>
        <v>11.594424824186571</v>
      </c>
      <c r="M100">
        <f t="shared" si="19"/>
        <v>4.1960916444953991E-2</v>
      </c>
      <c r="N100">
        <f t="shared" si="20"/>
        <v>0.76995512622945239</v>
      </c>
      <c r="O100">
        <f t="shared" si="21"/>
        <v>0.15795637329566301</v>
      </c>
      <c r="P100">
        <f t="shared" si="22"/>
        <v>0.20484363901511315</v>
      </c>
      <c r="Q100">
        <f t="shared" si="23"/>
        <v>0.87747086916287564</v>
      </c>
      <c r="R100">
        <f t="shared" si="24"/>
        <v>0.39743725705532817</v>
      </c>
      <c r="S100">
        <f t="shared" si="25"/>
        <v>1.7378749343537499E-2</v>
      </c>
      <c r="T100">
        <f t="shared" si="26"/>
        <v>7.8949071741261714E-2</v>
      </c>
      <c r="U100">
        <f t="shared" si="27"/>
        <v>3.4278307296991002E-2</v>
      </c>
    </row>
    <row r="101" spans="1:21" x14ac:dyDescent="0.25">
      <c r="A101" s="7" t="s">
        <v>130</v>
      </c>
      <c r="B101" s="8">
        <v>54.0861621755935</v>
      </c>
      <c r="C101" s="9">
        <v>12.1408216057158</v>
      </c>
      <c r="D101">
        <v>100</v>
      </c>
      <c r="E101">
        <f t="shared" si="14"/>
        <v>10000</v>
      </c>
      <c r="F101">
        <f t="shared" si="15"/>
        <v>1000000</v>
      </c>
      <c r="G101">
        <f t="shared" si="16"/>
        <v>100000000</v>
      </c>
      <c r="H101">
        <f t="shared" si="17"/>
        <v>10000000000</v>
      </c>
      <c r="I101">
        <f t="shared" si="18"/>
        <v>1000000000000</v>
      </c>
      <c r="J101">
        <f>+'Regresión modelo 1'!$B$18*Datos!D101+'Regresión modelo 1'!$B$17</f>
        <v>11.759899277982523</v>
      </c>
      <c r="K101">
        <f>+'Regresión modelo2'!$B$19*Datos!E101+'Regresión modelo2'!$B$18*Datos!D101+'Regresión modelo2'!$B$17</f>
        <v>11.082478194388141</v>
      </c>
      <c r="L101">
        <f>+'Regresión grado 6'!$B$23*Datos!I101+'Regresión grado 6'!$B$22*Datos!H101+'Regresión grado 6'!$B$21*Datos!G101+'Regresión grado 6'!$B$20*Datos!F101+'Regresión grado 6'!$B$19*Datos!E101+'Regresión grado 6'!$B$18*Datos!D101+'Regresión grado 6'!$B$17</f>
        <v>11.591347370134589</v>
      </c>
      <c r="M101">
        <f t="shared" si="19"/>
        <v>0.14510181976573805</v>
      </c>
      <c r="N101">
        <f t="shared" si="20"/>
        <v>1.120090776300666</v>
      </c>
      <c r="O101">
        <f t="shared" si="21"/>
        <v>0.30192193556755664</v>
      </c>
      <c r="P101">
        <f t="shared" si="22"/>
        <v>0.38092232773327694</v>
      </c>
      <c r="Q101">
        <f t="shared" si="23"/>
        <v>1.0583434113276589</v>
      </c>
      <c r="R101">
        <f t="shared" si="24"/>
        <v>0.54947423558121145</v>
      </c>
      <c r="S101">
        <f t="shared" si="25"/>
        <v>3.2391631826852375E-2</v>
      </c>
      <c r="T101">
        <f t="shared" si="26"/>
        <v>9.5496999205789052E-2</v>
      </c>
      <c r="U101">
        <f t="shared" si="27"/>
        <v>4.7403827875691681E-2</v>
      </c>
    </row>
    <row r="102" spans="1:21" x14ac:dyDescent="0.25">
      <c r="A102" s="4" t="s">
        <v>129</v>
      </c>
      <c r="B102" s="5">
        <v>54.404409272051502</v>
      </c>
      <c r="C102" s="6">
        <v>11.6639081463958</v>
      </c>
      <c r="D102">
        <v>101</v>
      </c>
      <c r="E102">
        <f t="shared" si="14"/>
        <v>10201</v>
      </c>
      <c r="F102">
        <f t="shared" si="15"/>
        <v>1030301</v>
      </c>
      <c r="G102">
        <f t="shared" si="16"/>
        <v>104060401</v>
      </c>
      <c r="H102">
        <f t="shared" si="17"/>
        <v>10510100501</v>
      </c>
      <c r="I102">
        <f t="shared" si="18"/>
        <v>1061520150601</v>
      </c>
      <c r="J102">
        <f>+'Regresión modelo 1'!$B$18*Datos!D102+'Regresión modelo 1'!$B$17</f>
        <v>11.732780113738258</v>
      </c>
      <c r="K102">
        <f>+'Regresión modelo2'!$B$19*Datos!E102+'Regresión modelo2'!$B$18*Datos!D102+'Regresión modelo2'!$B$17</f>
        <v>11.050895787279785</v>
      </c>
      <c r="L102">
        <f>+'Regresión grado 6'!$B$23*Datos!I102+'Regresión grado 6'!$B$22*Datos!H102+'Regresión grado 6'!$B$21*Datos!G102+'Regresión grado 6'!$B$20*Datos!F102+'Regresión grado 6'!$B$19*Datos!E102+'Regresión grado 6'!$B$18*Datos!D102+'Regresión grado 6'!$B$17</f>
        <v>11.587340385974979</v>
      </c>
      <c r="M102">
        <f t="shared" si="19"/>
        <v>4.7433478856206378E-3</v>
      </c>
      <c r="N102">
        <f t="shared" si="20"/>
        <v>0.37578415242898167</v>
      </c>
      <c r="O102">
        <f t="shared" si="21"/>
        <v>5.8626219358601456E-3</v>
      </c>
      <c r="P102">
        <f t="shared" si="22"/>
        <v>6.8871967342458262E-2</v>
      </c>
      <c r="Q102">
        <f t="shared" si="23"/>
        <v>0.61301235911601459</v>
      </c>
      <c r="R102">
        <f t="shared" si="24"/>
        <v>7.6567760420820363E-2</v>
      </c>
      <c r="S102">
        <f t="shared" si="25"/>
        <v>5.8700467131242023E-3</v>
      </c>
      <c r="T102">
        <f t="shared" si="26"/>
        <v>5.5471734682506643E-2</v>
      </c>
      <c r="U102">
        <f t="shared" si="27"/>
        <v>6.607880485973815E-3</v>
      </c>
    </row>
    <row r="103" spans="1:21" x14ac:dyDescent="0.25">
      <c r="A103" s="7" t="s">
        <v>128</v>
      </c>
      <c r="B103" s="8">
        <v>54.202665965541399</v>
      </c>
      <c r="C103" s="9">
        <v>11.3382380744366</v>
      </c>
      <c r="D103">
        <v>102</v>
      </c>
      <c r="E103">
        <f t="shared" si="14"/>
        <v>10404</v>
      </c>
      <c r="F103">
        <f t="shared" si="15"/>
        <v>1061208</v>
      </c>
      <c r="G103">
        <f t="shared" si="16"/>
        <v>108243216</v>
      </c>
      <c r="H103">
        <f t="shared" si="17"/>
        <v>11040808032</v>
      </c>
      <c r="I103">
        <f t="shared" si="18"/>
        <v>1126162419264</v>
      </c>
      <c r="J103">
        <f>+'Regresión modelo 1'!$B$18*Datos!D103+'Regresión modelo 1'!$B$17</f>
        <v>11.705660949493993</v>
      </c>
      <c r="K103">
        <f>+'Regresión modelo2'!$B$19*Datos!E103+'Regresión modelo2'!$B$18*Datos!D103+'Regresión modelo2'!$B$17</f>
        <v>11.019643990753956</v>
      </c>
      <c r="L103">
        <f>+'Regresión grado 6'!$B$23*Datos!I103+'Regresión grado 6'!$B$22*Datos!H103+'Regresión grado 6'!$B$21*Datos!G103+'Regresión grado 6'!$B$20*Datos!F103+'Regresión grado 6'!$B$19*Datos!E103+'Regresión grado 6'!$B$18*Datos!D103+'Regresión grado 6'!$B$17</f>
        <v>11.582335473607944</v>
      </c>
      <c r="M103">
        <f t="shared" si="19"/>
        <v>0.13499956911544073</v>
      </c>
      <c r="N103">
        <f t="shared" si="20"/>
        <v>0.10150219015758355</v>
      </c>
      <c r="O103">
        <f t="shared" si="21"/>
        <v>5.9583540282214881E-2</v>
      </c>
      <c r="P103">
        <f t="shared" si="22"/>
        <v>0.36742287505739313</v>
      </c>
      <c r="Q103">
        <f t="shared" si="23"/>
        <v>0.31859408368264397</v>
      </c>
      <c r="R103">
        <f t="shared" si="24"/>
        <v>0.24409739917134488</v>
      </c>
      <c r="S103">
        <f t="shared" si="25"/>
        <v>3.1388477476214267E-2</v>
      </c>
      <c r="T103">
        <f t="shared" si="26"/>
        <v>2.891146791583836E-2</v>
      </c>
      <c r="U103">
        <f t="shared" si="27"/>
        <v>2.1074972290999229E-2</v>
      </c>
    </row>
    <row r="104" spans="1:21" x14ac:dyDescent="0.25">
      <c r="A104" s="4" t="s">
        <v>127</v>
      </c>
      <c r="B104" s="5">
        <v>53.881087169383797</v>
      </c>
      <c r="C104" s="6">
        <v>12.632061113609801</v>
      </c>
      <c r="D104">
        <v>103</v>
      </c>
      <c r="E104">
        <f t="shared" si="14"/>
        <v>10609</v>
      </c>
      <c r="F104">
        <f t="shared" si="15"/>
        <v>1092727</v>
      </c>
      <c r="G104">
        <f t="shared" si="16"/>
        <v>112550881</v>
      </c>
      <c r="H104">
        <f t="shared" si="17"/>
        <v>11592740743</v>
      </c>
      <c r="I104">
        <f t="shared" si="18"/>
        <v>1194052296529</v>
      </c>
      <c r="J104">
        <f>+'Regresión modelo 1'!$B$18*Datos!D104+'Regresión modelo 1'!$B$17</f>
        <v>11.678541785249728</v>
      </c>
      <c r="K104">
        <f>+'Regresión modelo2'!$B$19*Datos!E104+'Regresión modelo2'!$B$18*Datos!D104+'Regresión modelo2'!$B$17</f>
        <v>10.988722804810649</v>
      </c>
      <c r="L104">
        <f>+'Regresión grado 6'!$B$23*Datos!I104+'Regresión grado 6'!$B$22*Datos!H104+'Regresión grado 6'!$B$21*Datos!G104+'Regresión grado 6'!$B$20*Datos!F104+'Regresión grado 6'!$B$19*Datos!E104+'Regresión grado 6'!$B$18*Datos!D104+'Regresión grado 6'!$B$17</f>
        <v>11.576267708330487</v>
      </c>
      <c r="M104">
        <f t="shared" si="19"/>
        <v>0.90919910955624539</v>
      </c>
      <c r="N104">
        <f t="shared" si="20"/>
        <v>2.7005607971668555</v>
      </c>
      <c r="O104">
        <f t="shared" si="21"/>
        <v>1.1146997146312891</v>
      </c>
      <c r="P104">
        <f t="shared" si="22"/>
        <v>0.95351932836007336</v>
      </c>
      <c r="Q104">
        <f t="shared" si="23"/>
        <v>1.6433383087991515</v>
      </c>
      <c r="R104">
        <f t="shared" si="24"/>
        <v>1.0557934052793136</v>
      </c>
      <c r="S104">
        <f t="shared" si="25"/>
        <v>8.1647122208732492E-2</v>
      </c>
      <c r="T104">
        <f t="shared" si="26"/>
        <v>0.14954770795380606</v>
      </c>
      <c r="U104">
        <f t="shared" si="27"/>
        <v>9.1203264461441752E-2</v>
      </c>
    </row>
    <row r="105" spans="1:21" x14ac:dyDescent="0.25">
      <c r="A105" s="7" t="s">
        <v>126</v>
      </c>
      <c r="B105" s="8">
        <v>53.338851235235602</v>
      </c>
      <c r="C105" s="9">
        <v>11.7434568865306</v>
      </c>
      <c r="D105">
        <v>104</v>
      </c>
      <c r="E105">
        <f t="shared" si="14"/>
        <v>10816</v>
      </c>
      <c r="F105">
        <f t="shared" si="15"/>
        <v>1124864</v>
      </c>
      <c r="G105">
        <f t="shared" si="16"/>
        <v>116985856</v>
      </c>
      <c r="H105">
        <f t="shared" si="17"/>
        <v>12166529024</v>
      </c>
      <c r="I105">
        <f t="shared" si="18"/>
        <v>1265319018496</v>
      </c>
      <c r="J105">
        <f>+'Regresión modelo 1'!$B$18*Datos!D105+'Regresión modelo 1'!$B$17</f>
        <v>11.651422621005464</v>
      </c>
      <c r="K105">
        <f>+'Regresión modelo2'!$B$19*Datos!E105+'Regresión modelo2'!$B$18*Datos!D105+'Regresión modelo2'!$B$17</f>
        <v>10.95813222944987</v>
      </c>
      <c r="L105">
        <f>+'Regresión grado 6'!$B$23*Datos!I105+'Regresión grado 6'!$B$22*Datos!H105+'Regresión grado 6'!$B$21*Datos!G105+'Regresión grado 6'!$B$20*Datos!F105+'Regresión grado 6'!$B$19*Datos!E105+'Regresión grado 6'!$B$18*Datos!D105+'Regresión grado 6'!$B$17</f>
        <v>11.569075741828176</v>
      </c>
      <c r="M105">
        <f t="shared" si="19"/>
        <v>8.4703060307512457E-3</v>
      </c>
      <c r="N105">
        <f t="shared" si="20"/>
        <v>0.61673481701896682</v>
      </c>
      <c r="O105">
        <f t="shared" si="21"/>
        <v>3.0408783627727948E-2</v>
      </c>
      <c r="P105">
        <f t="shared" si="22"/>
        <v>9.203426552513605E-2</v>
      </c>
      <c r="Q105">
        <f t="shared" si="23"/>
        <v>0.7853246570807304</v>
      </c>
      <c r="R105">
        <f t="shared" si="24"/>
        <v>0.17438114470242461</v>
      </c>
      <c r="S105">
        <f t="shared" si="25"/>
        <v>7.8989723846437827E-3</v>
      </c>
      <c r="T105">
        <f t="shared" si="26"/>
        <v>7.166592268070815E-2</v>
      </c>
      <c r="U105">
        <f t="shared" si="27"/>
        <v>1.5073040283758091E-2</v>
      </c>
    </row>
    <row r="106" spans="1:21" x14ac:dyDescent="0.25">
      <c r="A106" s="4" t="s">
        <v>125</v>
      </c>
      <c r="B106" s="5">
        <v>53.312524999588597</v>
      </c>
      <c r="C106" s="6">
        <v>12.1559626741874</v>
      </c>
      <c r="D106">
        <v>105</v>
      </c>
      <c r="E106">
        <f t="shared" si="14"/>
        <v>11025</v>
      </c>
      <c r="F106">
        <f t="shared" si="15"/>
        <v>1157625</v>
      </c>
      <c r="G106">
        <f t="shared" si="16"/>
        <v>121550625</v>
      </c>
      <c r="H106">
        <f t="shared" si="17"/>
        <v>12762815625</v>
      </c>
      <c r="I106">
        <f t="shared" si="18"/>
        <v>1340095640625</v>
      </c>
      <c r="J106">
        <f>+'Regresión modelo 1'!$B$18*Datos!D106+'Regresión modelo 1'!$B$17</f>
        <v>11.624303456761199</v>
      </c>
      <c r="K106">
        <f>+'Regresión modelo2'!$B$19*Datos!E106+'Regresión modelo2'!$B$18*Datos!D106+'Regresión modelo2'!$B$17</f>
        <v>10.927872264671613</v>
      </c>
      <c r="L106">
        <f>+'Regresión grado 6'!$B$23*Datos!I106+'Regresión grado 6'!$B$22*Datos!H106+'Regresión grado 6'!$B$21*Datos!G106+'Regresión grado 6'!$B$20*Datos!F106+'Regresión grado 6'!$B$19*Datos!E106+'Regresión grado 6'!$B$18*Datos!D106+'Regresión grado 6'!$B$17</f>
        <v>11.560701898787737</v>
      </c>
      <c r="M106">
        <f t="shared" si="19"/>
        <v>0.28266152347424039</v>
      </c>
      <c r="N106">
        <f t="shared" si="20"/>
        <v>1.5082060539446522</v>
      </c>
      <c r="O106">
        <f t="shared" si="21"/>
        <v>0.35433539072940728</v>
      </c>
      <c r="P106">
        <f t="shared" si="22"/>
        <v>0.53165921742620093</v>
      </c>
      <c r="Q106">
        <f t="shared" si="23"/>
        <v>1.2280904095157865</v>
      </c>
      <c r="R106">
        <f t="shared" si="24"/>
        <v>0.59526077539966238</v>
      </c>
      <c r="S106">
        <f t="shared" si="25"/>
        <v>4.5736866677974143E-2</v>
      </c>
      <c r="T106">
        <f t="shared" si="26"/>
        <v>0.11238147553078953</v>
      </c>
      <c r="U106">
        <f t="shared" si="27"/>
        <v>5.1490020295574077E-2</v>
      </c>
    </row>
    <row r="107" spans="1:21" x14ac:dyDescent="0.25">
      <c r="A107" s="7" t="s">
        <v>124</v>
      </c>
      <c r="B107" s="8">
        <v>56.553156795059103</v>
      </c>
      <c r="C107" s="9">
        <v>11.5455065211423</v>
      </c>
      <c r="D107">
        <v>106</v>
      </c>
      <c r="E107">
        <f t="shared" si="14"/>
        <v>11236</v>
      </c>
      <c r="F107">
        <f t="shared" si="15"/>
        <v>1191016</v>
      </c>
      <c r="G107">
        <f t="shared" si="16"/>
        <v>126247696</v>
      </c>
      <c r="H107">
        <f t="shared" si="17"/>
        <v>13382255776</v>
      </c>
      <c r="I107">
        <f t="shared" si="18"/>
        <v>1418519112256</v>
      </c>
      <c r="J107">
        <f>+'Regresión modelo 1'!$B$18*Datos!D107+'Regresión modelo 1'!$B$17</f>
        <v>11.597184292516935</v>
      </c>
      <c r="K107">
        <f>+'Regresión modelo2'!$B$19*Datos!E107+'Regresión modelo2'!$B$18*Datos!D107+'Regresión modelo2'!$B$17</f>
        <v>10.897942910475884</v>
      </c>
      <c r="L107">
        <f>+'Regresión grado 6'!$B$23*Datos!I107+'Regresión grado 6'!$B$22*Datos!H107+'Regresión grado 6'!$B$21*Datos!G107+'Regresión grado 6'!$B$20*Datos!F107+'Regresión grado 6'!$B$19*Datos!E107+'Regresión grado 6'!$B$18*Datos!D107+'Regresión grado 6'!$B$17</f>
        <v>11.551092267130958</v>
      </c>
      <c r="M107">
        <f t="shared" si="19"/>
        <v>2.6705920542490474E-3</v>
      </c>
      <c r="N107">
        <f t="shared" si="20"/>
        <v>0.41933862985932674</v>
      </c>
      <c r="O107">
        <f t="shared" si="21"/>
        <v>3.1200558249802958E-5</v>
      </c>
      <c r="P107">
        <f t="shared" si="22"/>
        <v>5.1677771374635029E-2</v>
      </c>
      <c r="Q107">
        <f t="shared" si="23"/>
        <v>0.64756361066641688</v>
      </c>
      <c r="R107">
        <f t="shared" si="24"/>
        <v>5.5857459886574645E-3</v>
      </c>
      <c r="S107">
        <f t="shared" si="25"/>
        <v>4.456061925995263E-3</v>
      </c>
      <c r="T107">
        <f t="shared" si="26"/>
        <v>5.9420719670308819E-2</v>
      </c>
      <c r="U107">
        <f t="shared" si="27"/>
        <v>4.8356864091129309E-4</v>
      </c>
    </row>
    <row r="108" spans="1:21" x14ac:dyDescent="0.25">
      <c r="A108" s="4" t="s">
        <v>123</v>
      </c>
      <c r="B108" s="5">
        <v>55.924631752782602</v>
      </c>
      <c r="C108" s="6">
        <v>11.0783821431401</v>
      </c>
      <c r="D108">
        <v>107</v>
      </c>
      <c r="E108">
        <f t="shared" si="14"/>
        <v>11449</v>
      </c>
      <c r="F108">
        <f t="shared" si="15"/>
        <v>1225043</v>
      </c>
      <c r="G108">
        <f t="shared" si="16"/>
        <v>131079601</v>
      </c>
      <c r="H108">
        <f t="shared" si="17"/>
        <v>14025517307</v>
      </c>
      <c r="I108">
        <f t="shared" si="18"/>
        <v>1500730351849</v>
      </c>
      <c r="J108">
        <f>+'Regresión modelo 1'!$B$18*Datos!D108+'Regresión modelo 1'!$B$17</f>
        <v>11.57006512827267</v>
      </c>
      <c r="K108">
        <f>+'Regresión modelo2'!$B$19*Datos!E108+'Regresión modelo2'!$B$18*Datos!D108+'Regresión modelo2'!$B$17</f>
        <v>10.868344166862681</v>
      </c>
      <c r="L108">
        <f>+'Regresión grado 6'!$B$23*Datos!I108+'Regresión grado 6'!$B$22*Datos!H108+'Regresión grado 6'!$B$21*Datos!G108+'Regresión grado 6'!$B$20*Datos!F108+'Regresión grado 6'!$B$19*Datos!E108+'Regresión grado 6'!$B$18*Datos!D108+'Regresión grado 6'!$B$17</f>
        <v>11.540196781869295</v>
      </c>
      <c r="M108">
        <f t="shared" si="19"/>
        <v>0.24175215786887519</v>
      </c>
      <c r="N108">
        <f t="shared" si="20"/>
        <v>4.4115951478713882E-2</v>
      </c>
      <c r="O108">
        <f t="shared" si="21"/>
        <v>0.21327276054457631</v>
      </c>
      <c r="P108">
        <f t="shared" si="22"/>
        <v>0.49168298513257014</v>
      </c>
      <c r="Q108">
        <f t="shared" si="23"/>
        <v>0.2100379762774196</v>
      </c>
      <c r="R108">
        <f t="shared" si="24"/>
        <v>0.46181463872919437</v>
      </c>
      <c r="S108">
        <f t="shared" si="25"/>
        <v>4.2496129423774037E-2</v>
      </c>
      <c r="T108">
        <f t="shared" si="26"/>
        <v>1.9325664797938617E-2</v>
      </c>
      <c r="U108">
        <f t="shared" si="27"/>
        <v>4.0017917151529636E-2</v>
      </c>
    </row>
    <row r="109" spans="1:21" x14ac:dyDescent="0.25">
      <c r="A109" s="7" t="s">
        <v>122</v>
      </c>
      <c r="B109" s="8">
        <v>55.500311488961401</v>
      </c>
      <c r="C109" s="9">
        <v>11.3114866850842</v>
      </c>
      <c r="D109">
        <v>108</v>
      </c>
      <c r="E109">
        <f t="shared" si="14"/>
        <v>11664</v>
      </c>
      <c r="F109">
        <f t="shared" si="15"/>
        <v>1259712</v>
      </c>
      <c r="G109">
        <f t="shared" si="16"/>
        <v>136048896</v>
      </c>
      <c r="H109">
        <f t="shared" si="17"/>
        <v>14693280768</v>
      </c>
      <c r="I109">
        <f t="shared" si="18"/>
        <v>1586874322944</v>
      </c>
      <c r="J109">
        <f>+'Regresión modelo 1'!$B$18*Datos!D109+'Regresión modelo 1'!$B$17</f>
        <v>11.542945964028405</v>
      </c>
      <c r="K109">
        <f>+'Regresión modelo2'!$B$19*Datos!E109+'Regresión modelo2'!$B$18*Datos!D109+'Regresión modelo2'!$B$17</f>
        <v>10.839076033832001</v>
      </c>
      <c r="L109">
        <f>+'Regresión grado 6'!$B$23*Datos!I109+'Regresión grado 6'!$B$22*Datos!H109+'Regresión grado 6'!$B$21*Datos!G109+'Regresión grado 6'!$B$20*Datos!F109+'Regresión grado 6'!$B$19*Datos!E109+'Regresión grado 6'!$B$18*Datos!D109+'Regresión grado 6'!$B$17</f>
        <v>11.527969302579937</v>
      </c>
      <c r="M109">
        <f t="shared" si="19"/>
        <v>5.3573397809371572E-2</v>
      </c>
      <c r="N109">
        <f t="shared" si="20"/>
        <v>0.22317182341652664</v>
      </c>
      <c r="O109">
        <f t="shared" si="21"/>
        <v>4.6864723677805691E-2</v>
      </c>
      <c r="P109">
        <f t="shared" si="22"/>
        <v>0.23145927894420559</v>
      </c>
      <c r="Q109">
        <f t="shared" si="23"/>
        <v>0.47241065125219883</v>
      </c>
      <c r="R109">
        <f t="shared" si="24"/>
        <v>0.21648261749573727</v>
      </c>
      <c r="S109">
        <f t="shared" si="25"/>
        <v>2.0052010956779005E-2</v>
      </c>
      <c r="T109">
        <f t="shared" si="26"/>
        <v>4.3584033341740921E-2</v>
      </c>
      <c r="U109">
        <f t="shared" si="27"/>
        <v>1.877890301523347E-2</v>
      </c>
    </row>
    <row r="110" spans="1:21" x14ac:dyDescent="0.25">
      <c r="A110" s="4" t="s">
        <v>121</v>
      </c>
      <c r="B110" s="5">
        <v>53.018222947034303</v>
      </c>
      <c r="C110" s="6">
        <v>14.623077908516199</v>
      </c>
      <c r="D110">
        <v>109</v>
      </c>
      <c r="E110">
        <f t="shared" si="14"/>
        <v>11881</v>
      </c>
      <c r="F110">
        <f t="shared" si="15"/>
        <v>1295029</v>
      </c>
      <c r="G110">
        <f t="shared" si="16"/>
        <v>141158161</v>
      </c>
      <c r="H110">
        <f t="shared" si="17"/>
        <v>15386239549</v>
      </c>
      <c r="I110">
        <f t="shared" si="18"/>
        <v>1677100110841</v>
      </c>
      <c r="J110">
        <f>+'Regresión modelo 1'!$B$18*Datos!D110+'Regresión modelo 1'!$B$17</f>
        <v>11.51582679978414</v>
      </c>
      <c r="K110">
        <f>+'Regresión modelo2'!$B$19*Datos!E110+'Regresión modelo2'!$B$18*Datos!D110+'Regresión modelo2'!$B$17</f>
        <v>10.810138511383846</v>
      </c>
      <c r="L110">
        <f>+'Regresión grado 6'!$B$23*Datos!I110+'Regresión grado 6'!$B$22*Datos!H110+'Regresión grado 6'!$B$21*Datos!G110+'Regresión grado 6'!$B$20*Datos!F110+'Regresión grado 6'!$B$19*Datos!E110+'Regresión grado 6'!$B$18*Datos!D110+'Regresión grado 6'!$B$17</f>
        <v>11.514367684502428</v>
      </c>
      <c r="M110">
        <f t="shared" si="19"/>
        <v>9.6550094527166141</v>
      </c>
      <c r="N110">
        <f t="shared" si="20"/>
        <v>14.538506846204037</v>
      </c>
      <c r="O110">
        <f t="shared" si="21"/>
        <v>9.6640792568877529</v>
      </c>
      <c r="P110">
        <f t="shared" si="22"/>
        <v>3.1072511087320596</v>
      </c>
      <c r="Q110">
        <f t="shared" si="23"/>
        <v>3.8129393971323537</v>
      </c>
      <c r="R110">
        <f t="shared" si="24"/>
        <v>3.1087102240137714</v>
      </c>
      <c r="S110">
        <f t="shared" si="25"/>
        <v>0.26982440451347389</v>
      </c>
      <c r="T110">
        <f t="shared" si="26"/>
        <v>0.35271882900640517</v>
      </c>
      <c r="U110">
        <f t="shared" si="27"/>
        <v>0.26998531827309008</v>
      </c>
    </row>
    <row r="111" spans="1:21" x14ac:dyDescent="0.25">
      <c r="A111" s="7" t="s">
        <v>120</v>
      </c>
      <c r="B111" s="8">
        <v>54.585113133045802</v>
      </c>
      <c r="C111" s="9">
        <v>12.5946001540522</v>
      </c>
      <c r="D111">
        <v>110</v>
      </c>
      <c r="E111">
        <f t="shared" si="14"/>
        <v>12100</v>
      </c>
      <c r="F111">
        <f t="shared" si="15"/>
        <v>1331000</v>
      </c>
      <c r="G111">
        <f t="shared" si="16"/>
        <v>146410000</v>
      </c>
      <c r="H111">
        <f t="shared" si="17"/>
        <v>16105100000</v>
      </c>
      <c r="I111">
        <f t="shared" si="18"/>
        <v>1771561000000</v>
      </c>
      <c r="J111">
        <f>+'Regresión modelo 1'!$B$18*Datos!D111+'Regresión modelo 1'!$B$17</f>
        <v>11.488707635539877</v>
      </c>
      <c r="K111">
        <f>+'Regresión modelo2'!$B$19*Datos!E111+'Regresión modelo2'!$B$18*Datos!D111+'Regresión modelo2'!$B$17</f>
        <v>10.781531599518217</v>
      </c>
      <c r="L111">
        <f>+'Regresión grado 6'!$B$23*Datos!I111+'Regresión grado 6'!$B$22*Datos!H111+'Regresión grado 6'!$B$21*Datos!G111+'Regresión grado 6'!$B$20*Datos!F111+'Regresión grado 6'!$B$19*Datos!E111+'Regresión grado 6'!$B$18*Datos!D111+'Regresión grado 6'!$B$17</f>
        <v>11.499353843256618</v>
      </c>
      <c r="M111">
        <f t="shared" si="19"/>
        <v>1.2229982625015301</v>
      </c>
      <c r="N111">
        <f t="shared" si="20"/>
        <v>3.2872175834399453</v>
      </c>
      <c r="O111">
        <f t="shared" si="21"/>
        <v>1.1995644813113338</v>
      </c>
      <c r="P111">
        <f t="shared" si="22"/>
        <v>1.1058925185123236</v>
      </c>
      <c r="Q111">
        <f t="shared" si="23"/>
        <v>1.8130685545339826</v>
      </c>
      <c r="R111">
        <f t="shared" si="24"/>
        <v>1.0952463107955825</v>
      </c>
      <c r="S111">
        <f t="shared" si="25"/>
        <v>9.6259087931812939E-2</v>
      </c>
      <c r="T111">
        <f t="shared" si="26"/>
        <v>0.1681642851758651</v>
      </c>
      <c r="U111">
        <f t="shared" si="27"/>
        <v>9.5244161169790453E-2</v>
      </c>
    </row>
    <row r="112" spans="1:21" x14ac:dyDescent="0.25">
      <c r="A112" s="4" t="s">
        <v>119</v>
      </c>
      <c r="B112" s="5">
        <v>54.260226071225297</v>
      </c>
      <c r="C112" s="6">
        <v>11.8070467304142</v>
      </c>
      <c r="D112">
        <v>111</v>
      </c>
      <c r="E112">
        <f t="shared" si="14"/>
        <v>12321</v>
      </c>
      <c r="F112">
        <f t="shared" si="15"/>
        <v>1367631</v>
      </c>
      <c r="G112">
        <f t="shared" si="16"/>
        <v>151807041</v>
      </c>
      <c r="H112">
        <f t="shared" si="17"/>
        <v>16850581551</v>
      </c>
      <c r="I112">
        <f t="shared" si="18"/>
        <v>1870414552161</v>
      </c>
      <c r="J112">
        <f>+'Regresión modelo 1'!$B$18*Datos!D112+'Regresión modelo 1'!$B$17</f>
        <v>11.461588471295611</v>
      </c>
      <c r="K112">
        <f>+'Regresión modelo2'!$B$19*Datos!E112+'Regresión modelo2'!$B$18*Datos!D112+'Regresión modelo2'!$B$17</f>
        <v>10.753255298235114</v>
      </c>
      <c r="L112">
        <f>+'Regresión grado 6'!$B$23*Datos!I112+'Regresión grado 6'!$B$22*Datos!H112+'Regresión grado 6'!$B$21*Datos!G112+'Regresión grado 6'!$B$20*Datos!F112+'Regresión grado 6'!$B$19*Datos!E112+'Regresión grado 6'!$B$18*Datos!D112+'Regresión grado 6'!$B$17</f>
        <v>11.4828938131817</v>
      </c>
      <c r="M112">
        <f t="shared" si="19"/>
        <v>0.11934140879324592</v>
      </c>
      <c r="N112">
        <f t="shared" si="20"/>
        <v>1.1104763825340487</v>
      </c>
      <c r="O112">
        <f t="shared" si="21"/>
        <v>0.10507511375033968</v>
      </c>
      <c r="P112">
        <f t="shared" si="22"/>
        <v>0.34545825911858863</v>
      </c>
      <c r="Q112">
        <f t="shared" si="23"/>
        <v>1.0537914321790858</v>
      </c>
      <c r="R112">
        <f t="shared" si="24"/>
        <v>0.3241529172324995</v>
      </c>
      <c r="S112">
        <f t="shared" si="25"/>
        <v>3.014052196898832E-2</v>
      </c>
      <c r="T112">
        <f t="shared" si="26"/>
        <v>9.7997434539849534E-2</v>
      </c>
      <c r="U112">
        <f t="shared" si="27"/>
        <v>2.8229200975488481E-2</v>
      </c>
    </row>
    <row r="113" spans="1:21" x14ac:dyDescent="0.25">
      <c r="A113" s="7" t="s">
        <v>118</v>
      </c>
      <c r="B113" s="8">
        <v>55.400924199691197</v>
      </c>
      <c r="C113" s="9">
        <v>12.237128627018301</v>
      </c>
      <c r="D113">
        <v>112</v>
      </c>
      <c r="E113">
        <f t="shared" si="14"/>
        <v>12544</v>
      </c>
      <c r="F113">
        <f t="shared" si="15"/>
        <v>1404928</v>
      </c>
      <c r="G113">
        <f t="shared" si="16"/>
        <v>157351936</v>
      </c>
      <c r="H113">
        <f t="shared" si="17"/>
        <v>17623416832</v>
      </c>
      <c r="I113">
        <f t="shared" si="18"/>
        <v>1973822685184</v>
      </c>
      <c r="J113">
        <f>+'Regresión modelo 1'!$B$18*Datos!D113+'Regresión modelo 1'!$B$17</f>
        <v>11.434469307051348</v>
      </c>
      <c r="K113">
        <f>+'Regresión modelo2'!$B$19*Datos!E113+'Regresión modelo2'!$B$18*Datos!D113+'Regresión modelo2'!$B$17</f>
        <v>10.725309607534538</v>
      </c>
      <c r="L113">
        <f>+'Regresión grado 6'!$B$23*Datos!I113+'Regresión grado 6'!$B$22*Datos!H113+'Regresión grado 6'!$B$21*Datos!G113+'Regresión grado 6'!$B$20*Datos!F113+'Regresión grado 6'!$B$19*Datos!E113+'Regresión grado 6'!$B$18*Datos!D113+'Regresión grado 6'!$B$17</f>
        <v>11.464957799296101</v>
      </c>
      <c r="M113">
        <f t="shared" si="19"/>
        <v>0.64426198392981104</v>
      </c>
      <c r="N113">
        <f t="shared" si="20"/>
        <v>2.2855967476728467</v>
      </c>
      <c r="O113">
        <f t="shared" si="21"/>
        <v>0.59624778718518634</v>
      </c>
      <c r="P113">
        <f t="shared" si="22"/>
        <v>0.80265931996695272</v>
      </c>
      <c r="Q113">
        <f t="shared" si="23"/>
        <v>1.5118190194837631</v>
      </c>
      <c r="R113">
        <f t="shared" si="24"/>
        <v>0.77217082772219925</v>
      </c>
      <c r="S113">
        <f t="shared" si="25"/>
        <v>7.0196464603037856E-2</v>
      </c>
      <c r="T113">
        <f t="shared" si="26"/>
        <v>0.14095807718424364</v>
      </c>
      <c r="U113">
        <f t="shared" si="27"/>
        <v>6.735051635075423E-2</v>
      </c>
    </row>
    <row r="114" spans="1:21" x14ac:dyDescent="0.25">
      <c r="A114" s="4" t="s">
        <v>117</v>
      </c>
      <c r="B114" s="5">
        <v>54.892900754847702</v>
      </c>
      <c r="C114" s="6">
        <v>12.0404335910972</v>
      </c>
      <c r="D114">
        <v>113</v>
      </c>
      <c r="E114">
        <f t="shared" si="14"/>
        <v>12769</v>
      </c>
      <c r="F114">
        <f t="shared" si="15"/>
        <v>1442897</v>
      </c>
      <c r="G114">
        <f t="shared" si="16"/>
        <v>163047361</v>
      </c>
      <c r="H114">
        <f t="shared" si="17"/>
        <v>18424351793</v>
      </c>
      <c r="I114">
        <f t="shared" si="18"/>
        <v>2081951752609</v>
      </c>
      <c r="J114">
        <f>+'Regresión modelo 1'!$B$18*Datos!D114+'Regresión modelo 1'!$B$17</f>
        <v>11.407350142807083</v>
      </c>
      <c r="K114">
        <f>+'Regresión modelo2'!$B$19*Datos!E114+'Regresión modelo2'!$B$18*Datos!D114+'Regresión modelo2'!$B$17</f>
        <v>10.697694527416484</v>
      </c>
      <c r="L114">
        <f>+'Regresión grado 6'!$B$23*Datos!I114+'Regresión grado 6'!$B$22*Datos!H114+'Regresión grado 6'!$B$21*Datos!G114+'Regresión grado 6'!$B$20*Datos!F114+'Regresión grado 6'!$B$19*Datos!E114+'Regresión grado 6'!$B$18*Datos!D114+'Regresión grado 6'!$B$17</f>
        <v>11.445520222878493</v>
      </c>
      <c r="M114">
        <f t="shared" si="19"/>
        <v>0.40079465249890533</v>
      </c>
      <c r="N114">
        <f t="shared" si="20"/>
        <v>1.8029481931341651</v>
      </c>
      <c r="O114">
        <f t="shared" si="21"/>
        <v>0.35392191568532699</v>
      </c>
      <c r="P114">
        <f t="shared" si="22"/>
        <v>0.63308344829011709</v>
      </c>
      <c r="Q114">
        <f t="shared" si="23"/>
        <v>1.3427390636807157</v>
      </c>
      <c r="R114">
        <f t="shared" si="24"/>
        <v>0.59491336821870711</v>
      </c>
      <c r="S114">
        <f t="shared" si="25"/>
        <v>5.549785360882506E-2</v>
      </c>
      <c r="T114">
        <f t="shared" si="26"/>
        <v>0.12551667653619103</v>
      </c>
      <c r="U114">
        <f t="shared" si="27"/>
        <v>5.197783557531379E-2</v>
      </c>
    </row>
    <row r="115" spans="1:21" x14ac:dyDescent="0.25">
      <c r="A115" s="7" t="s">
        <v>116</v>
      </c>
      <c r="B115" s="8">
        <v>55.152511491567402</v>
      </c>
      <c r="C115" s="9">
        <v>11.635618336858901</v>
      </c>
      <c r="D115">
        <v>114</v>
      </c>
      <c r="E115">
        <f t="shared" si="14"/>
        <v>12996</v>
      </c>
      <c r="F115">
        <f t="shared" si="15"/>
        <v>1481544</v>
      </c>
      <c r="G115">
        <f t="shared" si="16"/>
        <v>168896016</v>
      </c>
      <c r="H115">
        <f t="shared" si="17"/>
        <v>19254145824</v>
      </c>
      <c r="I115">
        <f t="shared" si="18"/>
        <v>2194972623936</v>
      </c>
      <c r="J115">
        <f>+'Regresión modelo 1'!$B$18*Datos!D115+'Regresión modelo 1'!$B$17</f>
        <v>11.380230978562818</v>
      </c>
      <c r="K115">
        <f>+'Regresión modelo2'!$B$19*Datos!E115+'Regresión modelo2'!$B$18*Datos!D115+'Regresión modelo2'!$B$17</f>
        <v>10.670410057880957</v>
      </c>
      <c r="L115">
        <f>+'Regresión grado 6'!$B$23*Datos!I115+'Regresión grado 6'!$B$22*Datos!H115+'Regresión grado 6'!$B$21*Datos!G115+'Regresión grado 6'!$B$20*Datos!F115+'Regresión grado 6'!$B$19*Datos!E115+'Regresión grado 6'!$B$18*Datos!D115+'Regresión grado 6'!$B$17</f>
        <v>11.424559760669865</v>
      </c>
      <c r="M115">
        <f t="shared" si="19"/>
        <v>6.5222702777452013E-2</v>
      </c>
      <c r="N115">
        <f t="shared" si="20"/>
        <v>0.93162702180756352</v>
      </c>
      <c r="O115">
        <f t="shared" si="21"/>
        <v>4.4545722582942926E-2</v>
      </c>
      <c r="P115">
        <f t="shared" si="22"/>
        <v>0.25538735829608328</v>
      </c>
      <c r="Q115">
        <f t="shared" si="23"/>
        <v>0.96520827897794348</v>
      </c>
      <c r="R115">
        <f t="shared" si="24"/>
        <v>0.21105857618903556</v>
      </c>
      <c r="S115">
        <f t="shared" si="25"/>
        <v>2.2441315890438591E-2</v>
      </c>
      <c r="T115">
        <f t="shared" si="26"/>
        <v>9.0456531074460389E-2</v>
      </c>
      <c r="U115">
        <f t="shared" si="27"/>
        <v>1.8474110216099949E-2</v>
      </c>
    </row>
    <row r="116" spans="1:21" x14ac:dyDescent="0.25">
      <c r="A116" s="4" t="s">
        <v>115</v>
      </c>
      <c r="B116" s="5">
        <v>54.631231082522802</v>
      </c>
      <c r="C116" s="6">
        <v>12.684421983915</v>
      </c>
      <c r="D116">
        <v>115</v>
      </c>
      <c r="E116">
        <f t="shared" si="14"/>
        <v>13225</v>
      </c>
      <c r="F116">
        <f t="shared" si="15"/>
        <v>1520875</v>
      </c>
      <c r="G116">
        <f t="shared" si="16"/>
        <v>174900625</v>
      </c>
      <c r="H116">
        <f t="shared" si="17"/>
        <v>20113571875</v>
      </c>
      <c r="I116">
        <f t="shared" si="18"/>
        <v>2313060765625</v>
      </c>
      <c r="J116">
        <f>+'Regresión modelo 1'!$B$18*Datos!D116+'Regresión modelo 1'!$B$17</f>
        <v>11.353111814318554</v>
      </c>
      <c r="K116">
        <f>+'Regresión modelo2'!$B$19*Datos!E116+'Regresión modelo2'!$B$18*Datos!D116+'Regresión modelo2'!$B$17</f>
        <v>10.643456198927955</v>
      </c>
      <c r="L116">
        <f>+'Regresión grado 6'!$B$23*Datos!I116+'Regresión grado 6'!$B$22*Datos!H116+'Regresión grado 6'!$B$21*Datos!G116+'Regresión grado 6'!$B$20*Datos!F116+'Regresión grado 6'!$B$19*Datos!E116+'Regresión grado 6'!$B$18*Datos!D116+'Regresión grado 6'!$B$17</f>
        <v>11.402059377696297</v>
      </c>
      <c r="M116">
        <f t="shared" si="19"/>
        <v>1.7723867676709166</v>
      </c>
      <c r="N116">
        <f t="shared" si="20"/>
        <v>4.1655413354877817</v>
      </c>
      <c r="O116">
        <f t="shared" si="21"/>
        <v>1.6444538538280238</v>
      </c>
      <c r="P116">
        <f t="shared" si="22"/>
        <v>1.3313101695964455</v>
      </c>
      <c r="Q116">
        <f t="shared" si="23"/>
        <v>2.0409657849870442</v>
      </c>
      <c r="R116">
        <f t="shared" si="24"/>
        <v>1.2823626062187028</v>
      </c>
      <c r="S116">
        <f t="shared" si="25"/>
        <v>0.11726390009806792</v>
      </c>
      <c r="T116">
        <f t="shared" si="26"/>
        <v>0.19175780374730317</v>
      </c>
      <c r="U116">
        <f t="shared" si="27"/>
        <v>0.11246763095508408</v>
      </c>
    </row>
    <row r="117" spans="1:21" x14ac:dyDescent="0.25">
      <c r="A117" s="7" t="s">
        <v>114</v>
      </c>
      <c r="B117" s="8">
        <v>55.552285322542403</v>
      </c>
      <c r="C117" s="9">
        <v>11.161869533578599</v>
      </c>
      <c r="D117">
        <v>116</v>
      </c>
      <c r="E117">
        <f t="shared" si="14"/>
        <v>13456</v>
      </c>
      <c r="F117">
        <f t="shared" si="15"/>
        <v>1560896</v>
      </c>
      <c r="G117">
        <f t="shared" si="16"/>
        <v>181063936</v>
      </c>
      <c r="H117">
        <f t="shared" si="17"/>
        <v>21003416576</v>
      </c>
      <c r="I117">
        <f t="shared" si="18"/>
        <v>2436396322816</v>
      </c>
      <c r="J117">
        <f>+'Regresión modelo 1'!$B$18*Datos!D117+'Regresión modelo 1'!$B$17</f>
        <v>11.325992650074289</v>
      </c>
      <c r="K117">
        <f>+'Regresión modelo2'!$B$19*Datos!E117+'Regresión modelo2'!$B$18*Datos!D117+'Regresión modelo2'!$B$17</f>
        <v>10.616832950557479</v>
      </c>
      <c r="L117">
        <f>+'Regresión grado 6'!$B$23*Datos!I117+'Regresión grado 6'!$B$22*Datos!H117+'Regresión grado 6'!$B$21*Datos!G117+'Regresión grado 6'!$B$20*Datos!F117+'Regresión grado 6'!$B$19*Datos!E117+'Regresión grado 6'!$B$18*Datos!D117+'Regresión grado 6'!$B$17</f>
        <v>11.378006353713673</v>
      </c>
      <c r="M117">
        <f t="shared" si="19"/>
        <v>2.6936397368257686E-2</v>
      </c>
      <c r="N117">
        <f t="shared" si="20"/>
        <v>0.29706487683133909</v>
      </c>
      <c r="O117">
        <f t="shared" si="21"/>
        <v>4.6715125018101024E-2</v>
      </c>
      <c r="P117">
        <f t="shared" si="22"/>
        <v>0.16412311649568956</v>
      </c>
      <c r="Q117">
        <f t="shared" si="23"/>
        <v>0.54503658302112079</v>
      </c>
      <c r="R117">
        <f t="shared" si="24"/>
        <v>0.21613682013507329</v>
      </c>
      <c r="S117">
        <f t="shared" si="25"/>
        <v>1.4490837277261791E-2</v>
      </c>
      <c r="T117">
        <f t="shared" si="26"/>
        <v>5.1337021648485248E-2</v>
      </c>
      <c r="U117">
        <f t="shared" si="27"/>
        <v>1.8996018583214123E-2</v>
      </c>
    </row>
    <row r="118" spans="1:21" x14ac:dyDescent="0.25">
      <c r="A118" s="4" t="s">
        <v>113</v>
      </c>
      <c r="B118" s="5">
        <v>56.652977747685597</v>
      </c>
      <c r="C118" s="6">
        <v>10.5737807138864</v>
      </c>
      <c r="D118">
        <v>117</v>
      </c>
      <c r="E118">
        <f t="shared" si="14"/>
        <v>13689</v>
      </c>
      <c r="F118">
        <f t="shared" si="15"/>
        <v>1601613</v>
      </c>
      <c r="G118">
        <f t="shared" si="16"/>
        <v>187388721</v>
      </c>
      <c r="H118">
        <f t="shared" si="17"/>
        <v>21924480357</v>
      </c>
      <c r="I118">
        <f t="shared" si="18"/>
        <v>2565164201769</v>
      </c>
      <c r="J118">
        <f>+'Regresión modelo 1'!$B$18*Datos!D118+'Regresión modelo 1'!$B$17</f>
        <v>11.298873485830024</v>
      </c>
      <c r="K118">
        <f>+'Regresión modelo2'!$B$19*Datos!E118+'Regresión modelo2'!$B$18*Datos!D118+'Regresión modelo2'!$B$17</f>
        <v>10.590540312769527</v>
      </c>
      <c r="L118">
        <f>+'Regresión grado 6'!$B$23*Datos!I118+'Regresión grado 6'!$B$22*Datos!H118+'Regresión grado 6'!$B$21*Datos!G118+'Regresión grado 6'!$B$20*Datos!F118+'Regresión grado 6'!$B$19*Datos!E118+'Regresión grado 6'!$B$18*Datos!D118+'Regresión grado 6'!$B$17</f>
        <v>11.352392303272275</v>
      </c>
      <c r="M118">
        <f t="shared" si="19"/>
        <v>0.525759527924888</v>
      </c>
      <c r="N118">
        <f t="shared" si="20"/>
        <v>2.8088415472329886E-4</v>
      </c>
      <c r="O118">
        <f t="shared" si="21"/>
        <v>0.60623600712599834</v>
      </c>
      <c r="P118">
        <f t="shared" si="22"/>
        <v>0.72509277194362376</v>
      </c>
      <c r="Q118">
        <f t="shared" si="23"/>
        <v>1.6759598883126614E-2</v>
      </c>
      <c r="R118">
        <f t="shared" si="24"/>
        <v>0.77861158938587494</v>
      </c>
      <c r="S118">
        <f t="shared" si="25"/>
        <v>6.4173899535468412E-2</v>
      </c>
      <c r="T118">
        <f t="shared" si="26"/>
        <v>1.5825064999675943E-3</v>
      </c>
      <c r="U118">
        <f t="shared" si="27"/>
        <v>6.858568384405142E-2</v>
      </c>
    </row>
    <row r="119" spans="1:21" x14ac:dyDescent="0.25">
      <c r="A119" s="7" t="s">
        <v>112</v>
      </c>
      <c r="B119" s="8">
        <v>57.371446180226101</v>
      </c>
      <c r="C119" s="9">
        <v>10.152759107280099</v>
      </c>
      <c r="D119">
        <v>118</v>
      </c>
      <c r="E119">
        <f t="shared" si="14"/>
        <v>13924</v>
      </c>
      <c r="F119">
        <f t="shared" si="15"/>
        <v>1643032</v>
      </c>
      <c r="G119">
        <f t="shared" si="16"/>
        <v>193877776</v>
      </c>
      <c r="H119">
        <f t="shared" si="17"/>
        <v>22877577568</v>
      </c>
      <c r="I119">
        <f t="shared" si="18"/>
        <v>2699554153024</v>
      </c>
      <c r="J119">
        <f>+'Regresión modelo 1'!$B$18*Datos!D119+'Regresión modelo 1'!$B$17</f>
        <v>11.27175432158576</v>
      </c>
      <c r="K119">
        <f>+'Regresión modelo2'!$B$19*Datos!E119+'Regresión modelo2'!$B$18*Datos!D119+'Regresión modelo2'!$B$17</f>
        <v>10.564578285564101</v>
      </c>
      <c r="L119">
        <f>+'Regresión grado 6'!$B$23*Datos!I119+'Regresión grado 6'!$B$22*Datos!H119+'Regresión grado 6'!$B$21*Datos!G119+'Regresión grado 6'!$B$20*Datos!F119+'Regresión grado 6'!$B$19*Datos!E119+'Regresión grado 6'!$B$18*Datos!D119+'Regresión grado 6'!$B$17</f>
        <v>11.325213189403001</v>
      </c>
      <c r="M119">
        <f t="shared" si="19"/>
        <v>1.2521502896389727</v>
      </c>
      <c r="N119">
        <f t="shared" si="20"/>
        <v>0.16959503560251077</v>
      </c>
      <c r="O119">
        <f t="shared" si="21"/>
        <v>1.3746485746866575</v>
      </c>
      <c r="P119">
        <f t="shared" si="22"/>
        <v>1.1189952143056612</v>
      </c>
      <c r="Q119">
        <f t="shared" si="23"/>
        <v>0.41181917828400216</v>
      </c>
      <c r="R119">
        <f t="shared" si="24"/>
        <v>1.1724540821229024</v>
      </c>
      <c r="S119">
        <f t="shared" si="25"/>
        <v>9.9274272875407743E-2</v>
      </c>
      <c r="T119">
        <f t="shared" si="26"/>
        <v>3.8981127987543975E-2</v>
      </c>
      <c r="U119">
        <f t="shared" si="27"/>
        <v>0.10352600542830993</v>
      </c>
    </row>
    <row r="120" spans="1:21" x14ac:dyDescent="0.25">
      <c r="A120" s="4" t="s">
        <v>111</v>
      </c>
      <c r="B120" s="5">
        <v>56.820740926101202</v>
      </c>
      <c r="C120" s="6">
        <v>10.792395643958301</v>
      </c>
      <c r="D120">
        <v>119</v>
      </c>
      <c r="E120">
        <f t="shared" si="14"/>
        <v>14161</v>
      </c>
      <c r="F120">
        <f t="shared" si="15"/>
        <v>1685159</v>
      </c>
      <c r="G120">
        <f t="shared" si="16"/>
        <v>200533921</v>
      </c>
      <c r="H120">
        <f t="shared" si="17"/>
        <v>23863536599</v>
      </c>
      <c r="I120">
        <f t="shared" si="18"/>
        <v>2839760855281</v>
      </c>
      <c r="J120">
        <f>+'Regresión modelo 1'!$B$18*Datos!D120+'Regresión modelo 1'!$B$17</f>
        <v>11.244635157341495</v>
      </c>
      <c r="K120">
        <f>+'Regresión modelo2'!$B$19*Datos!E120+'Regresión modelo2'!$B$18*Datos!D120+'Regresión modelo2'!$B$17</f>
        <v>10.538946868941201</v>
      </c>
      <c r="L120">
        <f>+'Regresión grado 6'!$B$23*Datos!I120+'Regresión grado 6'!$B$22*Datos!H120+'Regresión grado 6'!$B$21*Datos!G120+'Regresión grado 6'!$B$20*Datos!F120+'Regresión grado 6'!$B$19*Datos!E120+'Regresión grado 6'!$B$18*Datos!D120+'Regresión grado 6'!$B$17</f>
        <v>11.296469330924985</v>
      </c>
      <c r="M120">
        <f t="shared" si="19"/>
        <v>0.20452057746506833</v>
      </c>
      <c r="N120">
        <f t="shared" si="20"/>
        <v>6.4236281557668543E-2</v>
      </c>
      <c r="O120">
        <f t="shared" si="21"/>
        <v>0.25409028189218696</v>
      </c>
      <c r="P120">
        <f t="shared" si="22"/>
        <v>0.45223951338319424</v>
      </c>
      <c r="Q120">
        <f t="shared" si="23"/>
        <v>0.25344877501709995</v>
      </c>
      <c r="R120">
        <f t="shared" si="24"/>
        <v>0.50407368696668442</v>
      </c>
      <c r="S120">
        <f t="shared" si="25"/>
        <v>4.0218246928886099E-2</v>
      </c>
      <c r="T120">
        <f t="shared" si="26"/>
        <v>2.4048776236269494E-2</v>
      </c>
      <c r="U120">
        <f t="shared" si="27"/>
        <v>4.4622233035833819E-2</v>
      </c>
    </row>
    <row r="121" spans="1:21" x14ac:dyDescent="0.25">
      <c r="A121" s="7" t="s">
        <v>110</v>
      </c>
      <c r="B121" s="8">
        <v>55.9262546765029</v>
      </c>
      <c r="C121" s="9">
        <v>11.120035632618301</v>
      </c>
      <c r="D121">
        <v>120</v>
      </c>
      <c r="E121">
        <f t="shared" si="14"/>
        <v>14400</v>
      </c>
      <c r="F121">
        <f t="shared" si="15"/>
        <v>1728000</v>
      </c>
      <c r="G121">
        <f t="shared" si="16"/>
        <v>207360000</v>
      </c>
      <c r="H121">
        <f t="shared" si="17"/>
        <v>24883200000</v>
      </c>
      <c r="I121">
        <f t="shared" si="18"/>
        <v>2985984000000</v>
      </c>
      <c r="J121">
        <f>+'Regresión modelo 1'!$B$18*Datos!D121+'Regresión modelo 1'!$B$17</f>
        <v>11.21751599309723</v>
      </c>
      <c r="K121">
        <f>+'Regresión modelo2'!$B$19*Datos!E121+'Regresión modelo2'!$B$18*Datos!D121+'Regresión modelo2'!$B$17</f>
        <v>10.513646062900825</v>
      </c>
      <c r="L121">
        <f>+'Regresión grado 6'!$B$23*Datos!I121+'Regresión grado 6'!$B$22*Datos!H121+'Regresión grado 6'!$B$21*Datos!G121+'Regresión grado 6'!$B$20*Datos!F121+'Regresión grado 6'!$B$19*Datos!E121+'Regresión grado 6'!$B$18*Datos!D121+'Regresión grado 6'!$B$17</f>
        <v>11.266165403373336</v>
      </c>
      <c r="M121">
        <f t="shared" si="19"/>
        <v>9.5024206791020187E-3</v>
      </c>
      <c r="N121">
        <f t="shared" si="20"/>
        <v>0.36770831026214451</v>
      </c>
      <c r="O121">
        <f t="shared" si="21"/>
        <v>2.1353909900919107E-2</v>
      </c>
      <c r="P121">
        <f t="shared" si="22"/>
        <v>9.7480360478929384E-2</v>
      </c>
      <c r="Q121">
        <f t="shared" si="23"/>
        <v>0.60638956971747504</v>
      </c>
      <c r="R121">
        <f t="shared" si="24"/>
        <v>0.14612977075503508</v>
      </c>
      <c r="S121">
        <f t="shared" si="25"/>
        <v>8.6900130598355774E-3</v>
      </c>
      <c r="T121">
        <f t="shared" si="26"/>
        <v>5.7676429859782226E-2</v>
      </c>
      <c r="U121">
        <f t="shared" si="27"/>
        <v>1.2970675072041872E-2</v>
      </c>
    </row>
    <row r="122" spans="1:21" x14ac:dyDescent="0.25">
      <c r="A122" s="4" t="s">
        <v>109</v>
      </c>
      <c r="B122" s="5">
        <v>54.074579177424702</v>
      </c>
      <c r="C122" s="6">
        <v>13.556158770694401</v>
      </c>
      <c r="D122">
        <v>121</v>
      </c>
      <c r="E122">
        <f t="shared" si="14"/>
        <v>14641</v>
      </c>
      <c r="F122">
        <f t="shared" si="15"/>
        <v>1771561</v>
      </c>
      <c r="G122">
        <f t="shared" si="16"/>
        <v>214358881</v>
      </c>
      <c r="H122">
        <f t="shared" si="17"/>
        <v>25937424601</v>
      </c>
      <c r="I122">
        <f t="shared" si="18"/>
        <v>3138428376721</v>
      </c>
      <c r="J122">
        <f>+'Regresión modelo 1'!$B$18*Datos!D122+'Regresión modelo 1'!$B$17</f>
        <v>11.190396828852966</v>
      </c>
      <c r="K122">
        <f>+'Regresión modelo2'!$B$19*Datos!E122+'Regresión modelo2'!$B$18*Datos!D122+'Regresión modelo2'!$B$17</f>
        <v>10.488675867442975</v>
      </c>
      <c r="L122">
        <f>+'Regresión grado 6'!$B$23*Datos!I122+'Regresión grado 6'!$B$22*Datos!H122+'Regresión grado 6'!$B$21*Datos!G122+'Regresión grado 6'!$B$20*Datos!F122+'Regresión grado 6'!$B$19*Datos!E122+'Regresión grado 6'!$B$18*Datos!D122+'Regresión grado 6'!$B$17</f>
        <v>11.234310433548764</v>
      </c>
      <c r="M122">
        <f t="shared" si="19"/>
        <v>5.5968295654653533</v>
      </c>
      <c r="N122">
        <f t="shared" si="20"/>
        <v>9.4094513617397961</v>
      </c>
      <c r="O122">
        <f t="shared" si="21"/>
        <v>5.3909797007059588</v>
      </c>
      <c r="P122">
        <f t="shared" si="22"/>
        <v>2.3657619418414342</v>
      </c>
      <c r="Q122">
        <f t="shared" si="23"/>
        <v>3.0674829032514257</v>
      </c>
      <c r="R122">
        <f t="shared" si="24"/>
        <v>2.3218483371456369</v>
      </c>
      <c r="S122">
        <f t="shared" si="25"/>
        <v>0.21141001324829053</v>
      </c>
      <c r="T122">
        <f t="shared" si="26"/>
        <v>0.29245664009629124</v>
      </c>
      <c r="U122">
        <f t="shared" si="27"/>
        <v>0.20667475328187071</v>
      </c>
    </row>
    <row r="123" spans="1:21" x14ac:dyDescent="0.25">
      <c r="A123" s="7" t="s">
        <v>108</v>
      </c>
      <c r="B123" s="8">
        <v>54.419050983844599</v>
      </c>
      <c r="C123" s="9">
        <v>12.8625237125762</v>
      </c>
      <c r="D123">
        <v>122</v>
      </c>
      <c r="E123">
        <f t="shared" si="14"/>
        <v>14884</v>
      </c>
      <c r="F123">
        <f t="shared" si="15"/>
        <v>1815848</v>
      </c>
      <c r="G123">
        <f t="shared" si="16"/>
        <v>221533456</v>
      </c>
      <c r="H123">
        <f t="shared" si="17"/>
        <v>27027081632</v>
      </c>
      <c r="I123">
        <f t="shared" si="18"/>
        <v>3297303959104</v>
      </c>
      <c r="J123">
        <f>+'Regresión modelo 1'!$B$18*Datos!D123+'Regresión modelo 1'!$B$17</f>
        <v>11.163277664608701</v>
      </c>
      <c r="K123">
        <f>+'Regresión modelo2'!$B$19*Datos!E123+'Regresión modelo2'!$B$18*Datos!D123+'Regresión modelo2'!$B$17</f>
        <v>10.464036282567649</v>
      </c>
      <c r="L123">
        <f>+'Regresión grado 6'!$B$23*Datos!I123+'Regresión grado 6'!$B$22*Datos!H123+'Regresión grado 6'!$B$21*Datos!G123+'Regresión grado 6'!$B$20*Datos!F123+'Regresión grado 6'!$B$19*Datos!E123+'Regresión grado 6'!$B$18*Datos!D123+'Regresión grado 6'!$B$17</f>
        <v>11.200917787687843</v>
      </c>
      <c r="M123">
        <f t="shared" si="19"/>
        <v>2.8874371315331637</v>
      </c>
      <c r="N123">
        <f t="shared" si="20"/>
        <v>5.752741951909023</v>
      </c>
      <c r="O123">
        <f t="shared" si="21"/>
        <v>2.7609342496240945</v>
      </c>
      <c r="P123">
        <f t="shared" si="22"/>
        <v>1.6992460479674989</v>
      </c>
      <c r="Q123">
        <f t="shared" si="23"/>
        <v>2.3984874300085508</v>
      </c>
      <c r="R123">
        <f t="shared" si="24"/>
        <v>1.6616059248883577</v>
      </c>
      <c r="S123">
        <f t="shared" si="25"/>
        <v>0.15221748477641772</v>
      </c>
      <c r="T123">
        <f t="shared" si="26"/>
        <v>0.22921245351607417</v>
      </c>
      <c r="U123">
        <f t="shared" si="27"/>
        <v>0.1483455156429066</v>
      </c>
    </row>
    <row r="124" spans="1:21" x14ac:dyDescent="0.25">
      <c r="A124" s="4" t="s">
        <v>107</v>
      </c>
      <c r="B124" s="5">
        <v>55.810948370882699</v>
      </c>
      <c r="C124" s="6">
        <v>10.8680885903786</v>
      </c>
      <c r="D124">
        <v>123</v>
      </c>
      <c r="E124">
        <f t="shared" si="14"/>
        <v>15129</v>
      </c>
      <c r="F124">
        <f t="shared" si="15"/>
        <v>1860867</v>
      </c>
      <c r="G124">
        <f t="shared" si="16"/>
        <v>228886641</v>
      </c>
      <c r="H124">
        <f t="shared" si="17"/>
        <v>28153056843</v>
      </c>
      <c r="I124">
        <f t="shared" si="18"/>
        <v>3462825991689</v>
      </c>
      <c r="J124">
        <f>+'Regresión modelo 1'!$B$18*Datos!D124+'Regresión modelo 1'!$B$17</f>
        <v>11.136158500364436</v>
      </c>
      <c r="K124">
        <f>+'Regresión modelo2'!$B$19*Datos!E124+'Regresión modelo2'!$B$18*Datos!D124+'Regresión modelo2'!$B$17</f>
        <v>10.439727308274851</v>
      </c>
      <c r="L124">
        <f>+'Regresión grado 6'!$B$23*Datos!I124+'Regresión grado 6'!$B$22*Datos!H124+'Regresión grado 6'!$B$21*Datos!G124+'Regresión grado 6'!$B$20*Datos!F124+'Regresión grado 6'!$B$19*Datos!E124+'Regresión grado 6'!$B$18*Datos!D124+'Regresión grado 6'!$B$17</f>
        <v>11.166005153254126</v>
      </c>
      <c r="M124">
        <f t="shared" si="19"/>
        <v>7.1861476639814528E-2</v>
      </c>
      <c r="N124">
        <f t="shared" si="20"/>
        <v>0.18349338800556764</v>
      </c>
      <c r="O124">
        <f t="shared" si="21"/>
        <v>8.8754278435567519E-2</v>
      </c>
      <c r="P124">
        <f t="shared" si="22"/>
        <v>0.26806990998583657</v>
      </c>
      <c r="Q124">
        <f t="shared" si="23"/>
        <v>0.42836128210374902</v>
      </c>
      <c r="R124">
        <f t="shared" si="24"/>
        <v>0.29791656287552648</v>
      </c>
      <c r="S124">
        <f t="shared" si="25"/>
        <v>2.407202716960825E-2</v>
      </c>
      <c r="T124">
        <f t="shared" si="26"/>
        <v>4.1031845895459038E-2</v>
      </c>
      <c r="U124">
        <f t="shared" si="27"/>
        <v>2.668067574630343E-2</v>
      </c>
    </row>
    <row r="125" spans="1:21" x14ac:dyDescent="0.25">
      <c r="A125" s="7" t="s">
        <v>106</v>
      </c>
      <c r="B125" s="8">
        <v>55.7500555765168</v>
      </c>
      <c r="C125" s="9">
        <v>11.189518368516501</v>
      </c>
      <c r="D125">
        <v>124</v>
      </c>
      <c r="E125">
        <f t="shared" si="14"/>
        <v>15376</v>
      </c>
      <c r="F125">
        <f t="shared" si="15"/>
        <v>1906624</v>
      </c>
      <c r="G125">
        <f t="shared" si="16"/>
        <v>236421376</v>
      </c>
      <c r="H125">
        <f t="shared" si="17"/>
        <v>29316250624</v>
      </c>
      <c r="I125">
        <f t="shared" si="18"/>
        <v>3635215077376</v>
      </c>
      <c r="J125">
        <f>+'Regresión modelo 1'!$B$18*Datos!D125+'Regresión modelo 1'!$B$17</f>
        <v>11.109039336120173</v>
      </c>
      <c r="K125">
        <f>+'Regresión modelo2'!$B$19*Datos!E125+'Regresión modelo2'!$B$18*Datos!D125+'Regresión modelo2'!$B$17</f>
        <v>10.415748944564578</v>
      </c>
      <c r="L125">
        <f>+'Regresión grado 6'!$B$23*Datos!I125+'Regresión grado 6'!$B$22*Datos!H125+'Regresión grado 6'!$B$21*Datos!G125+'Regresión grado 6'!$B$20*Datos!F125+'Regresión grado 6'!$B$19*Datos!E125+'Regresión grado 6'!$B$18*Datos!D125+'Regresión grado 6'!$B$17</f>
        <v>11.129594514350785</v>
      </c>
      <c r="M125">
        <f t="shared" si="19"/>
        <v>6.4768746554491816E-3</v>
      </c>
      <c r="N125">
        <f t="shared" si="20"/>
        <v>0.59871912144288941</v>
      </c>
      <c r="O125">
        <f t="shared" si="21"/>
        <v>3.5908682980739315E-3</v>
      </c>
      <c r="P125">
        <f t="shared" si="22"/>
        <v>8.047903239632781E-2</v>
      </c>
      <c r="Q125">
        <f t="shared" si="23"/>
        <v>0.77376942395192216</v>
      </c>
      <c r="R125">
        <f t="shared" si="24"/>
        <v>5.992385416571544E-2</v>
      </c>
      <c r="S125">
        <f t="shared" si="25"/>
        <v>7.2444637165570676E-3</v>
      </c>
      <c r="T125">
        <f t="shared" si="26"/>
        <v>7.4288409606465308E-2</v>
      </c>
      <c r="U125">
        <f t="shared" si="27"/>
        <v>5.3841902405741809E-3</v>
      </c>
    </row>
    <row r="126" spans="1:21" x14ac:dyDescent="0.25">
      <c r="A126" s="4" t="s">
        <v>105</v>
      </c>
      <c r="B126" s="5">
        <v>56.392500006040201</v>
      </c>
      <c r="C126" s="6">
        <v>11.244290289142</v>
      </c>
      <c r="D126">
        <v>125</v>
      </c>
      <c r="E126">
        <f t="shared" si="14"/>
        <v>15625</v>
      </c>
      <c r="F126">
        <f t="shared" si="15"/>
        <v>1953125</v>
      </c>
      <c r="G126">
        <f t="shared" si="16"/>
        <v>244140625</v>
      </c>
      <c r="H126">
        <f t="shared" si="17"/>
        <v>30517578125</v>
      </c>
      <c r="I126">
        <f t="shared" si="18"/>
        <v>3814697265625</v>
      </c>
      <c r="J126">
        <f>+'Regresión modelo 1'!$B$18*Datos!D126+'Regresión modelo 1'!$B$17</f>
        <v>11.081920171875907</v>
      </c>
      <c r="K126">
        <f>+'Regresión modelo2'!$B$19*Datos!E126+'Regresión modelo2'!$B$18*Datos!D126+'Regresión modelo2'!$B$17</f>
        <v>10.392101191436829</v>
      </c>
      <c r="L126">
        <f>+'Regresión grado 6'!$B$23*Datos!I126+'Regresión grado 6'!$B$22*Datos!H126+'Regresión grado 6'!$B$21*Datos!G126+'Regresión grado 6'!$B$20*Datos!F126+'Regresión grado 6'!$B$19*Datos!E126+'Regresión grado 6'!$B$18*Datos!D126+'Regresión grado 6'!$B$17</f>
        <v>11.09171212075379</v>
      </c>
      <c r="M126">
        <f t="shared" si="19"/>
        <v>2.6364054981004779E-2</v>
      </c>
      <c r="N126">
        <f t="shared" si="20"/>
        <v>0.72622625824755371</v>
      </c>
      <c r="O126">
        <f t="shared" si="21"/>
        <v>2.3280097468701008E-2</v>
      </c>
      <c r="P126">
        <f t="shared" si="22"/>
        <v>0.16237011726609296</v>
      </c>
      <c r="Q126">
        <f t="shared" si="23"/>
        <v>0.85218909770517115</v>
      </c>
      <c r="R126">
        <f t="shared" si="24"/>
        <v>0.15257816838821014</v>
      </c>
      <c r="S126">
        <f t="shared" si="25"/>
        <v>1.4651803545577024E-2</v>
      </c>
      <c r="T126">
        <f t="shared" si="26"/>
        <v>8.2003541151752971E-2</v>
      </c>
      <c r="U126">
        <f t="shared" si="27"/>
        <v>1.3756051971698754E-2</v>
      </c>
    </row>
    <row r="127" spans="1:21" x14ac:dyDescent="0.25">
      <c r="A127" s="7" t="s">
        <v>104</v>
      </c>
      <c r="B127" s="8">
        <v>56.045536143454399</v>
      </c>
      <c r="C127" s="9">
        <v>10.905926865556699</v>
      </c>
      <c r="D127">
        <v>126</v>
      </c>
      <c r="E127">
        <f t="shared" si="14"/>
        <v>15876</v>
      </c>
      <c r="F127">
        <f t="shared" si="15"/>
        <v>2000376</v>
      </c>
      <c r="G127">
        <f t="shared" si="16"/>
        <v>252047376</v>
      </c>
      <c r="H127">
        <f t="shared" si="17"/>
        <v>31757969376</v>
      </c>
      <c r="I127">
        <f t="shared" si="18"/>
        <v>4001504141376</v>
      </c>
      <c r="J127">
        <f>+'Regresión modelo 1'!$B$18*Datos!D127+'Regresión modelo 1'!$B$17</f>
        <v>11.054801007631642</v>
      </c>
      <c r="K127">
        <f>+'Regresión modelo2'!$B$19*Datos!E127+'Regresión modelo2'!$B$18*Datos!D127+'Regresión modelo2'!$B$17</f>
        <v>10.368784048891605</v>
      </c>
      <c r="L127">
        <f>+'Regresión grado 6'!$B$23*Datos!I127+'Regresión grado 6'!$B$22*Datos!H127+'Regresión grado 6'!$B$21*Datos!G127+'Regresión grado 6'!$B$20*Datos!F127+'Regresión grado 6'!$B$19*Datos!E127+'Regresión grado 6'!$B$18*Datos!D127+'Regresión grado 6'!$B$17</f>
        <v>11.052388450566724</v>
      </c>
      <c r="M127">
        <f t="shared" si="19"/>
        <v>2.2163510178550342E-2</v>
      </c>
      <c r="N127">
        <f t="shared" si="20"/>
        <v>0.28852240549491076</v>
      </c>
      <c r="O127">
        <f t="shared" si="21"/>
        <v>2.1450995883648728E-2</v>
      </c>
      <c r="P127">
        <f t="shared" si="22"/>
        <v>0.14887414207494309</v>
      </c>
      <c r="Q127">
        <f t="shared" si="23"/>
        <v>0.537142816665094</v>
      </c>
      <c r="R127">
        <f t="shared" si="24"/>
        <v>0.14646158501002482</v>
      </c>
      <c r="S127">
        <f t="shared" si="25"/>
        <v>1.3466921925792094E-2</v>
      </c>
      <c r="T127">
        <f t="shared" si="26"/>
        <v>5.1803838727117968E-2</v>
      </c>
      <c r="U127">
        <f t="shared" si="27"/>
        <v>1.3251577762136549E-2</v>
      </c>
    </row>
    <row r="128" spans="1:21" x14ac:dyDescent="0.25">
      <c r="A128" s="4" t="s">
        <v>103</v>
      </c>
      <c r="B128" s="5">
        <v>56.003712434074103</v>
      </c>
      <c r="C128" s="6">
        <v>11.540313667707601</v>
      </c>
      <c r="D128">
        <v>127</v>
      </c>
      <c r="E128">
        <f t="shared" si="14"/>
        <v>16129</v>
      </c>
      <c r="F128">
        <f t="shared" si="15"/>
        <v>2048383</v>
      </c>
      <c r="G128">
        <f t="shared" si="16"/>
        <v>260144641</v>
      </c>
      <c r="H128">
        <f t="shared" si="17"/>
        <v>33038369407</v>
      </c>
      <c r="I128">
        <f t="shared" si="18"/>
        <v>4195872914689</v>
      </c>
      <c r="J128">
        <f>+'Regresión modelo 1'!$B$18*Datos!D128+'Regresión modelo 1'!$B$17</f>
        <v>11.027681843387379</v>
      </c>
      <c r="K128">
        <f>+'Regresión modelo2'!$B$19*Datos!E128+'Regresión modelo2'!$B$18*Datos!D128+'Regresión modelo2'!$B$17</f>
        <v>10.345797516928908</v>
      </c>
      <c r="L128">
        <f>+'Regresión grado 6'!$B$23*Datos!I128+'Regresión grado 6'!$B$22*Datos!H128+'Regresión grado 6'!$B$21*Datos!G128+'Regresión grado 6'!$B$20*Datos!F128+'Regresión grado 6'!$B$19*Datos!E128+'Regresión grado 6'!$B$18*Datos!D128+'Regresión grado 6'!$B$17</f>
        <v>11.011658166495913</v>
      </c>
      <c r="M128">
        <f t="shared" si="19"/>
        <v>0.26279138730587864</v>
      </c>
      <c r="N128">
        <f t="shared" si="20"/>
        <v>1.4268688344711447</v>
      </c>
      <c r="O128">
        <f t="shared" si="21"/>
        <v>0.27947663896138086</v>
      </c>
      <c r="P128">
        <f t="shared" si="22"/>
        <v>0.5126318243202217</v>
      </c>
      <c r="Q128">
        <f t="shared" si="23"/>
        <v>1.1945161507786928</v>
      </c>
      <c r="R128">
        <f t="shared" si="24"/>
        <v>0.52865550121168781</v>
      </c>
      <c r="S128">
        <f t="shared" si="25"/>
        <v>4.6485909876663283E-2</v>
      </c>
      <c r="T128">
        <f t="shared" si="26"/>
        <v>0.11545906913643891</v>
      </c>
      <c r="U128">
        <f t="shared" si="27"/>
        <v>4.800870978906481E-2</v>
      </c>
    </row>
    <row r="129" spans="1:21" x14ac:dyDescent="0.25">
      <c r="A129" s="7" t="s">
        <v>102</v>
      </c>
      <c r="B129" s="8">
        <v>56.4312739371926</v>
      </c>
      <c r="C129" s="9">
        <v>10.079399829479801</v>
      </c>
      <c r="D129">
        <v>128</v>
      </c>
      <c r="E129">
        <f t="shared" si="14"/>
        <v>16384</v>
      </c>
      <c r="F129">
        <f t="shared" si="15"/>
        <v>2097152</v>
      </c>
      <c r="G129">
        <f t="shared" si="16"/>
        <v>268435456</v>
      </c>
      <c r="H129">
        <f t="shared" si="17"/>
        <v>34359738368</v>
      </c>
      <c r="I129">
        <f t="shared" si="18"/>
        <v>4398046511104</v>
      </c>
      <c r="J129">
        <f>+'Regresión modelo 1'!$B$18*Datos!D129+'Regresión modelo 1'!$B$17</f>
        <v>11.000562679143114</v>
      </c>
      <c r="K129">
        <f>+'Regresión modelo2'!$B$19*Datos!E129+'Regresión modelo2'!$B$18*Datos!D129+'Regresión modelo2'!$B$17</f>
        <v>10.323141595548734</v>
      </c>
      <c r="L129">
        <f>+'Regresión grado 6'!$B$23*Datos!I129+'Regresión grado 6'!$B$22*Datos!H129+'Regresión grado 6'!$B$21*Datos!G129+'Regresión grado 6'!$B$20*Datos!F129+'Regresión grado 6'!$B$19*Datos!E129+'Regresión grado 6'!$B$18*Datos!D129+'Regresión grado 6'!$B$17</f>
        <v>10.969560065747075</v>
      </c>
      <c r="M129">
        <f t="shared" si="19"/>
        <v>0.84854099559983509</v>
      </c>
      <c r="N129">
        <f t="shared" si="20"/>
        <v>5.9410048526402325E-2</v>
      </c>
      <c r="O129">
        <f t="shared" si="21"/>
        <v>0.79238524623140916</v>
      </c>
      <c r="P129">
        <f t="shared" si="22"/>
        <v>0.92116284966331285</v>
      </c>
      <c r="Q129">
        <f t="shared" si="23"/>
        <v>0.24374176606893272</v>
      </c>
      <c r="R129">
        <f t="shared" si="24"/>
        <v>0.89016023626727403</v>
      </c>
      <c r="S129">
        <f t="shared" si="25"/>
        <v>8.3737793832112106E-2</v>
      </c>
      <c r="T129">
        <f t="shared" si="26"/>
        <v>2.3611200506445874E-2</v>
      </c>
      <c r="U129">
        <f t="shared" si="27"/>
        <v>8.1148216604131448E-2</v>
      </c>
    </row>
    <row r="130" spans="1:21" x14ac:dyDescent="0.25">
      <c r="A130" s="4" t="s">
        <v>101</v>
      </c>
      <c r="B130" s="5">
        <v>57.661745981658001</v>
      </c>
      <c r="C130" s="6">
        <v>9.7353830199997997</v>
      </c>
      <c r="D130">
        <v>129</v>
      </c>
      <c r="E130">
        <f t="shared" si="14"/>
        <v>16641</v>
      </c>
      <c r="F130">
        <f t="shared" si="15"/>
        <v>2146689</v>
      </c>
      <c r="G130">
        <f t="shared" si="16"/>
        <v>276922881</v>
      </c>
      <c r="H130">
        <f t="shared" si="17"/>
        <v>35723051649</v>
      </c>
      <c r="I130">
        <f t="shared" si="18"/>
        <v>4608273662721</v>
      </c>
      <c r="J130">
        <f>+'Regresión modelo 1'!$B$18*Datos!D130+'Regresión modelo 1'!$B$17</f>
        <v>10.973443514898849</v>
      </c>
      <c r="K130">
        <f>+'Regresión modelo2'!$B$19*Datos!E130+'Regresión modelo2'!$B$18*Datos!D130+'Regresión modelo2'!$B$17</f>
        <v>10.300816284751086</v>
      </c>
      <c r="L130">
        <f>+'Regresión grado 6'!$B$23*Datos!I130+'Regresión grado 6'!$B$22*Datos!H130+'Regresión grado 6'!$B$21*Datos!G130+'Regresión grado 6'!$B$20*Datos!F130+'Regresión grado 6'!$B$19*Datos!E130+'Regresión grado 6'!$B$18*Datos!D130+'Regresión grado 6'!$B$17</f>
        <v>10.926137023542971</v>
      </c>
      <c r="M130">
        <f t="shared" si="19"/>
        <v>1.5327937890296777</v>
      </c>
      <c r="N130">
        <f t="shared" si="20"/>
        <v>0.31971477688729821</v>
      </c>
      <c r="O130">
        <f t="shared" si="21"/>
        <v>1.4178950969540904</v>
      </c>
      <c r="P130">
        <f t="shared" si="22"/>
        <v>1.2380604948990488</v>
      </c>
      <c r="Q130">
        <f t="shared" si="23"/>
        <v>0.5654332647512863</v>
      </c>
      <c r="R130">
        <f t="shared" si="24"/>
        <v>1.1907540035431712</v>
      </c>
      <c r="S130">
        <f t="shared" si="25"/>
        <v>0.11282333510152133</v>
      </c>
      <c r="T130">
        <f t="shared" si="26"/>
        <v>5.4892083221436634E-2</v>
      </c>
      <c r="U130">
        <f t="shared" si="27"/>
        <v>0.10898215910869573</v>
      </c>
    </row>
    <row r="131" spans="1:21" x14ac:dyDescent="0.25">
      <c r="A131" s="7" t="s">
        <v>100</v>
      </c>
      <c r="B131" s="8">
        <v>60.865244479789503</v>
      </c>
      <c r="C131" s="9">
        <v>8.9978468526319997</v>
      </c>
      <c r="D131">
        <v>130</v>
      </c>
      <c r="E131">
        <f t="shared" ref="E131:E194" si="28">+D131^2</f>
        <v>16900</v>
      </c>
      <c r="F131">
        <f t="shared" ref="F131:F194" si="29">D131^3</f>
        <v>2197000</v>
      </c>
      <c r="G131">
        <f t="shared" ref="G131:G194" si="30">+D131^4</f>
        <v>285610000</v>
      </c>
      <c r="H131">
        <f t="shared" ref="H131:H194" si="31">+D131^5</f>
        <v>37129300000</v>
      </c>
      <c r="I131">
        <f t="shared" ref="I131:I194" si="32">+D131^6</f>
        <v>4826809000000</v>
      </c>
      <c r="J131">
        <f>+'Regresión modelo 1'!$B$18*Datos!D131+'Regresión modelo 1'!$B$17</f>
        <v>10.946324350654585</v>
      </c>
      <c r="K131">
        <f>+'Regresión modelo2'!$B$19*Datos!E131+'Regresión modelo2'!$B$18*Datos!D131+'Regresión modelo2'!$B$17</f>
        <v>10.278821584535963</v>
      </c>
      <c r="L131">
        <f>+'Regresión grado 6'!$B$23*Datos!I131+'Regresión grado 6'!$B$22*Datos!H131+'Regresión grado 6'!$B$21*Datos!G131+'Regresión grado 6'!$B$20*Datos!F131+'Regresión grado 6'!$B$19*Datos!E131+'Regresión grado 6'!$B$18*Datos!D131+'Regresión grado 6'!$B$17</f>
        <v>10.881435930261802</v>
      </c>
      <c r="M131">
        <f t="shared" ref="M131:M194" si="33">+($C131-J131)^2</f>
        <v>3.7965645603003542</v>
      </c>
      <c r="N131">
        <f t="shared" ref="N131:N194" si="34">+($C131-K131)^2</f>
        <v>1.6408962637764317</v>
      </c>
      <c r="O131">
        <f t="shared" ref="O131:O194" si="35">+($C131-L131)^2</f>
        <v>3.547907813366288</v>
      </c>
      <c r="P131">
        <f t="shared" ref="P131:P194" si="36">+ABS($C131-J131)</f>
        <v>1.9484774980225854</v>
      </c>
      <c r="Q131">
        <f t="shared" ref="Q131:Q194" si="37">+ABS($C131-K131)</f>
        <v>1.2809747319039637</v>
      </c>
      <c r="R131">
        <f t="shared" ref="R131:R194" si="38">+ABS($C131-L131)</f>
        <v>1.8835890776298019</v>
      </c>
      <c r="S131">
        <f t="shared" ref="S131:S194" si="39">+ABS(($C131-J131)/J131)</f>
        <v>0.17800290175999284</v>
      </c>
      <c r="T131">
        <f t="shared" ref="T131:T194" si="40">+ABS(($C131-K131)/K131)</f>
        <v>0.12462272268945052</v>
      </c>
      <c r="U131">
        <f t="shared" ref="U131:U194" si="41">+ABS(($C131-L131)/L131)</f>
        <v>0.17310115040896848</v>
      </c>
    </row>
    <row r="132" spans="1:21" x14ac:dyDescent="0.25">
      <c r="A132" s="4" t="s">
        <v>99</v>
      </c>
      <c r="B132" s="5">
        <v>59.493376793245403</v>
      </c>
      <c r="C132" s="6">
        <v>9.2201841022856996</v>
      </c>
      <c r="D132">
        <v>131</v>
      </c>
      <c r="E132">
        <f t="shared" si="28"/>
        <v>17161</v>
      </c>
      <c r="F132">
        <f t="shared" si="29"/>
        <v>2248091</v>
      </c>
      <c r="G132">
        <f t="shared" si="30"/>
        <v>294499921</v>
      </c>
      <c r="H132">
        <f t="shared" si="31"/>
        <v>38579489651</v>
      </c>
      <c r="I132">
        <f t="shared" si="32"/>
        <v>5053913144281</v>
      </c>
      <c r="J132">
        <f>+'Regresión modelo 1'!$B$18*Datos!D132+'Regresión modelo 1'!$B$17</f>
        <v>10.91920518641032</v>
      </c>
      <c r="K132">
        <f>+'Regresión modelo2'!$B$19*Datos!E132+'Regresión modelo2'!$B$18*Datos!D132+'Regresión modelo2'!$B$17</f>
        <v>10.257157494903367</v>
      </c>
      <c r="L132">
        <f>+'Regresión grado 6'!$B$23*Datos!I132+'Regresión grado 6'!$B$22*Datos!H132+'Regresión grado 6'!$B$21*Datos!G132+'Regresión grado 6'!$B$20*Datos!F132+'Regresión grado 6'!$B$19*Datos!E132+'Regresión grado 6'!$B$18*Datos!D132+'Regresión grado 6'!$B$17</f>
        <v>10.835507622197007</v>
      </c>
      <c r="M132">
        <f t="shared" si="33"/>
        <v>2.8866726442999999</v>
      </c>
      <c r="N132">
        <f t="shared" si="34"/>
        <v>1.075313816996996</v>
      </c>
      <c r="O132">
        <f t="shared" si="35"/>
        <v>2.6092700739786543</v>
      </c>
      <c r="P132">
        <f t="shared" si="36"/>
        <v>1.6990210841246203</v>
      </c>
      <c r="Q132">
        <f t="shared" si="37"/>
        <v>1.0369733926176679</v>
      </c>
      <c r="R132">
        <f t="shared" si="38"/>
        <v>1.615323519911307</v>
      </c>
      <c r="S132">
        <f t="shared" si="39"/>
        <v>0.15559933668424561</v>
      </c>
      <c r="T132">
        <f t="shared" si="40"/>
        <v>0.10109754024279385</v>
      </c>
      <c r="U132">
        <f t="shared" si="41"/>
        <v>0.14907686619150604</v>
      </c>
    </row>
    <row r="133" spans="1:21" x14ac:dyDescent="0.25">
      <c r="A133" s="7" t="s">
        <v>98</v>
      </c>
      <c r="B133" s="8">
        <v>58.5183522495253</v>
      </c>
      <c r="C133" s="9">
        <v>9.8175710625055999</v>
      </c>
      <c r="D133">
        <v>132</v>
      </c>
      <c r="E133">
        <f t="shared" si="28"/>
        <v>17424</v>
      </c>
      <c r="F133">
        <f t="shared" si="29"/>
        <v>2299968</v>
      </c>
      <c r="G133">
        <f t="shared" si="30"/>
        <v>303595776</v>
      </c>
      <c r="H133">
        <f t="shared" si="31"/>
        <v>40074642432</v>
      </c>
      <c r="I133">
        <f t="shared" si="32"/>
        <v>5289852801024</v>
      </c>
      <c r="J133">
        <f>+'Regresión modelo 1'!$B$18*Datos!D133+'Regresión modelo 1'!$B$17</f>
        <v>10.892086022166055</v>
      </c>
      <c r="K133">
        <f>+'Regresión modelo2'!$B$19*Datos!E133+'Regresión modelo2'!$B$18*Datos!D133+'Regresión modelo2'!$B$17</f>
        <v>10.235824015853295</v>
      </c>
      <c r="L133">
        <f>+'Regresión grado 6'!$B$23*Datos!I133+'Regresión grado 6'!$B$22*Datos!H133+'Regresión grado 6'!$B$21*Datos!G133+'Regresión grado 6'!$B$20*Datos!F133+'Regresión grado 6'!$B$19*Datos!E133+'Regresión grado 6'!$B$18*Datos!D133+'Regresión grado 6'!$B$17</f>
        <v>10.788406805937896</v>
      </c>
      <c r="M133">
        <f t="shared" si="33"/>
        <v>1.1545823985341088</v>
      </c>
      <c r="N133">
        <f t="shared" si="34"/>
        <v>0.174935532984069</v>
      </c>
      <c r="O133">
        <f t="shared" si="35"/>
        <v>0.94252204072573942</v>
      </c>
      <c r="P133">
        <f t="shared" si="36"/>
        <v>1.0745149596604548</v>
      </c>
      <c r="Q133">
        <f t="shared" si="37"/>
        <v>0.41825295334769486</v>
      </c>
      <c r="R133">
        <f t="shared" si="38"/>
        <v>0.97083574343229628</v>
      </c>
      <c r="S133">
        <f t="shared" si="39"/>
        <v>9.8650979938438951E-2</v>
      </c>
      <c r="T133">
        <f t="shared" si="40"/>
        <v>4.0861678815491805E-2</v>
      </c>
      <c r="U133">
        <f t="shared" si="41"/>
        <v>8.9988796390024162E-2</v>
      </c>
    </row>
    <row r="134" spans="1:21" x14ac:dyDescent="0.25">
      <c r="A134" s="4" t="s">
        <v>97</v>
      </c>
      <c r="B134" s="5">
        <v>55.950750438502197</v>
      </c>
      <c r="C134" s="6">
        <v>12.476696630348</v>
      </c>
      <c r="D134">
        <v>133</v>
      </c>
      <c r="E134">
        <f t="shared" si="28"/>
        <v>17689</v>
      </c>
      <c r="F134">
        <f t="shared" si="29"/>
        <v>2352637</v>
      </c>
      <c r="G134">
        <f t="shared" si="30"/>
        <v>312900721</v>
      </c>
      <c r="H134">
        <f t="shared" si="31"/>
        <v>41615795893</v>
      </c>
      <c r="I134">
        <f t="shared" si="32"/>
        <v>5534900853769</v>
      </c>
      <c r="J134">
        <f>+'Regresión modelo 1'!$B$18*Datos!D134+'Regresión modelo 1'!$B$17</f>
        <v>10.864966857921791</v>
      </c>
      <c r="K134">
        <f>+'Regresión modelo2'!$B$19*Datos!E134+'Regresión modelo2'!$B$18*Datos!D134+'Regresión modelo2'!$B$17</f>
        <v>10.21482114738575</v>
      </c>
      <c r="L134">
        <f>+'Regresión grado 6'!$B$23*Datos!I134+'Regresión grado 6'!$B$22*Datos!H134+'Regresión grado 6'!$B$21*Datos!G134+'Regresión grado 6'!$B$20*Datos!F134+'Regresión grado 6'!$B$19*Datos!E134+'Regresión grado 6'!$B$18*Datos!D134+'Regresión grado 6'!$B$17</f>
        <v>10.740191976371257</v>
      </c>
      <c r="M134">
        <f t="shared" si="33"/>
        <v>2.5976728593250384</v>
      </c>
      <c r="N134">
        <f t="shared" si="34"/>
        <v>5.1160807004257096</v>
      </c>
      <c r="O134">
        <f t="shared" si="35"/>
        <v>3.015448413282888</v>
      </c>
      <c r="P134">
        <f t="shared" si="36"/>
        <v>1.6117297724262087</v>
      </c>
      <c r="Q134">
        <f t="shared" si="37"/>
        <v>2.2618754829622496</v>
      </c>
      <c r="R134">
        <f t="shared" si="38"/>
        <v>1.736504653976743</v>
      </c>
      <c r="S134">
        <f t="shared" si="39"/>
        <v>0.14834189496409511</v>
      </c>
      <c r="T134">
        <f t="shared" si="40"/>
        <v>0.22143074757027192</v>
      </c>
      <c r="U134">
        <f t="shared" si="41"/>
        <v>0.16168283190813582</v>
      </c>
    </row>
    <row r="135" spans="1:21" x14ac:dyDescent="0.25">
      <c r="A135" s="7" t="s">
        <v>96</v>
      </c>
      <c r="B135" s="8">
        <v>56.733578855767703</v>
      </c>
      <c r="C135" s="9">
        <v>11.869993035915</v>
      </c>
      <c r="D135">
        <v>134</v>
      </c>
      <c r="E135">
        <f t="shared" si="28"/>
        <v>17956</v>
      </c>
      <c r="F135">
        <f t="shared" si="29"/>
        <v>2406104</v>
      </c>
      <c r="G135">
        <f t="shared" si="30"/>
        <v>322417936</v>
      </c>
      <c r="H135">
        <f t="shared" si="31"/>
        <v>43204003424</v>
      </c>
      <c r="I135">
        <f t="shared" si="32"/>
        <v>5789336458816</v>
      </c>
      <c r="J135">
        <f>+'Regresión modelo 1'!$B$18*Datos!D135+'Regresión modelo 1'!$B$17</f>
        <v>10.837847693677526</v>
      </c>
      <c r="K135">
        <f>+'Regresión modelo2'!$B$19*Datos!E135+'Regresión modelo2'!$B$18*Datos!D135+'Regresión modelo2'!$B$17</f>
        <v>10.194148889500729</v>
      </c>
      <c r="L135">
        <f>+'Regresión grado 6'!$B$23*Datos!I135+'Regresión grado 6'!$B$22*Datos!H135+'Regresión grado 6'!$B$21*Datos!G135+'Regresión grado 6'!$B$20*Datos!F135+'Regresión grado 6'!$B$19*Datos!E135+'Regresión grado 6'!$B$18*Datos!D135+'Regresión grado 6'!$B$17</f>
        <v>10.690925328304161</v>
      </c>
      <c r="M135">
        <f t="shared" si="33"/>
        <v>1.0653240075025119</v>
      </c>
      <c r="N135">
        <f t="shared" si="34"/>
        <v>2.808453603070975</v>
      </c>
      <c r="O135">
        <f t="shared" si="35"/>
        <v>1.3902006591306793</v>
      </c>
      <c r="P135">
        <f t="shared" si="36"/>
        <v>1.0321453422374738</v>
      </c>
      <c r="Q135">
        <f t="shared" si="37"/>
        <v>1.6758441464142706</v>
      </c>
      <c r="R135">
        <f t="shared" si="38"/>
        <v>1.1790677076108391</v>
      </c>
      <c r="S135">
        <f t="shared" si="39"/>
        <v>9.5235269161384903E-2</v>
      </c>
      <c r="T135">
        <f t="shared" si="40"/>
        <v>0.16439274770062212</v>
      </c>
      <c r="U135">
        <f t="shared" si="41"/>
        <v>0.11028677793579424</v>
      </c>
    </row>
    <row r="136" spans="1:21" x14ac:dyDescent="0.25">
      <c r="A136" s="4" t="s">
        <v>95</v>
      </c>
      <c r="B136" s="5">
        <v>57.524312319659401</v>
      </c>
      <c r="C136" s="6">
        <v>10.363710853084299</v>
      </c>
      <c r="D136">
        <v>135</v>
      </c>
      <c r="E136">
        <f t="shared" si="28"/>
        <v>18225</v>
      </c>
      <c r="F136">
        <f t="shared" si="29"/>
        <v>2460375</v>
      </c>
      <c r="G136">
        <f t="shared" si="30"/>
        <v>332150625</v>
      </c>
      <c r="H136">
        <f t="shared" si="31"/>
        <v>44840334375</v>
      </c>
      <c r="I136">
        <f t="shared" si="32"/>
        <v>6053445140625</v>
      </c>
      <c r="J136">
        <f>+'Regresión modelo 1'!$B$18*Datos!D136+'Regresión modelo 1'!$B$17</f>
        <v>10.810728529433261</v>
      </c>
      <c r="K136">
        <f>+'Regresión modelo2'!$B$19*Datos!E136+'Regresión modelo2'!$B$18*Datos!D136+'Regresión modelo2'!$B$17</f>
        <v>10.173807242198233</v>
      </c>
      <c r="L136">
        <f>+'Regresión grado 6'!$B$23*Datos!I136+'Regresión grado 6'!$B$22*Datos!H136+'Regresión grado 6'!$B$21*Datos!G136+'Regresión grado 6'!$B$20*Datos!F136+'Regresión grado 6'!$B$19*Datos!E136+'Regresión grado 6'!$B$18*Datos!D136+'Regresión grado 6'!$B$17</f>
        <v>10.640672661707576</v>
      </c>
      <c r="M136">
        <f t="shared" si="33"/>
        <v>0.19982480296842489</v>
      </c>
      <c r="N136">
        <f t="shared" si="34"/>
        <v>3.6063381427566488E-2</v>
      </c>
      <c r="O136">
        <f t="shared" si="35"/>
        <v>7.6707843435876596E-2</v>
      </c>
      <c r="P136">
        <f t="shared" si="36"/>
        <v>0.4470176763489615</v>
      </c>
      <c r="Q136">
        <f t="shared" si="37"/>
        <v>0.18990361088606633</v>
      </c>
      <c r="R136">
        <f t="shared" si="38"/>
        <v>0.2769618086232768</v>
      </c>
      <c r="S136">
        <f t="shared" si="39"/>
        <v>4.1349449774075113E-2</v>
      </c>
      <c r="T136">
        <f t="shared" si="40"/>
        <v>1.8665933643640987E-2</v>
      </c>
      <c r="U136">
        <f t="shared" si="41"/>
        <v>2.6028599641071092E-2</v>
      </c>
    </row>
    <row r="137" spans="1:21" x14ac:dyDescent="0.25">
      <c r="A137" s="7" t="s">
        <v>94</v>
      </c>
      <c r="B137" s="8">
        <v>57.481563643971498</v>
      </c>
      <c r="C137" s="9">
        <v>10.8641973805909</v>
      </c>
      <c r="D137">
        <v>136</v>
      </c>
      <c r="E137">
        <f t="shared" si="28"/>
        <v>18496</v>
      </c>
      <c r="F137">
        <f t="shared" si="29"/>
        <v>2515456</v>
      </c>
      <c r="G137">
        <f t="shared" si="30"/>
        <v>342102016</v>
      </c>
      <c r="H137">
        <f t="shared" si="31"/>
        <v>46525874176</v>
      </c>
      <c r="I137">
        <f t="shared" si="32"/>
        <v>6327518887936</v>
      </c>
      <c r="J137">
        <f>+'Regresión modelo 1'!$B$18*Datos!D137+'Regresión modelo 1'!$B$17</f>
        <v>10.783609365188997</v>
      </c>
      <c r="K137">
        <f>+'Regresión modelo2'!$B$19*Datos!E137+'Regresión modelo2'!$B$18*Datos!D137+'Regresión modelo2'!$B$17</f>
        <v>10.153796205478264</v>
      </c>
      <c r="L137">
        <f>+'Regresión grado 6'!$B$23*Datos!I137+'Regresión grado 6'!$B$22*Datos!H137+'Regresión grado 6'!$B$21*Datos!G137+'Regresión grado 6'!$B$20*Datos!F137+'Regresión grado 6'!$B$19*Datos!E137+'Regresión grado 6'!$B$18*Datos!D137+'Regresión grado 6'!$B$17</f>
        <v>10.589503280581525</v>
      </c>
      <c r="M137">
        <f t="shared" si="33"/>
        <v>6.4944282264172782E-3</v>
      </c>
      <c r="N137">
        <f t="shared" si="34"/>
        <v>0.50466982960141471</v>
      </c>
      <c r="O137">
        <f t="shared" si="35"/>
        <v>7.5456848579960628E-2</v>
      </c>
      <c r="P137">
        <f t="shared" si="36"/>
        <v>8.0588015401902524E-2</v>
      </c>
      <c r="Q137">
        <f t="shared" si="37"/>
        <v>0.71040117511263645</v>
      </c>
      <c r="R137">
        <f t="shared" si="38"/>
        <v>0.27469410000937522</v>
      </c>
      <c r="S137">
        <f t="shared" si="39"/>
        <v>7.4731949825678897E-3</v>
      </c>
      <c r="T137">
        <f t="shared" si="40"/>
        <v>6.9964096258831224E-2</v>
      </c>
      <c r="U137">
        <f t="shared" si="41"/>
        <v>2.5940225214632573E-2</v>
      </c>
    </row>
    <row r="138" spans="1:21" x14ac:dyDescent="0.25">
      <c r="A138" s="4" t="s">
        <v>93</v>
      </c>
      <c r="B138" s="5">
        <v>58.2579344584315</v>
      </c>
      <c r="C138" s="6">
        <v>10.7094687859766</v>
      </c>
      <c r="D138">
        <v>137</v>
      </c>
      <c r="E138">
        <f t="shared" si="28"/>
        <v>18769</v>
      </c>
      <c r="F138">
        <f t="shared" si="29"/>
        <v>2571353</v>
      </c>
      <c r="G138">
        <f t="shared" si="30"/>
        <v>352275361</v>
      </c>
      <c r="H138">
        <f t="shared" si="31"/>
        <v>48261724457</v>
      </c>
      <c r="I138">
        <f t="shared" si="32"/>
        <v>6611856250609</v>
      </c>
      <c r="J138">
        <f>+'Regresión modelo 1'!$B$18*Datos!D138+'Regresión modelo 1'!$B$17</f>
        <v>10.756490200944732</v>
      </c>
      <c r="K138">
        <f>+'Regresión modelo2'!$B$19*Datos!E138+'Regresión modelo2'!$B$18*Datos!D138+'Regresión modelo2'!$B$17</f>
        <v>10.134115779340817</v>
      </c>
      <c r="L138">
        <f>+'Regresión grado 6'!$B$23*Datos!I138+'Regresión grado 6'!$B$22*Datos!H138+'Regresión grado 6'!$B$21*Datos!G138+'Regresión grado 6'!$B$20*Datos!F138+'Regresión grado 6'!$B$19*Datos!E138+'Regresión grado 6'!$B$18*Datos!D138+'Regresión grado 6'!$B$17</f>
        <v>10.537489885440529</v>
      </c>
      <c r="M138">
        <f t="shared" si="33"/>
        <v>2.2110134656052527E-3</v>
      </c>
      <c r="N138">
        <f t="shared" si="34"/>
        <v>0.33103108224483563</v>
      </c>
      <c r="O138">
        <f t="shared" si="35"/>
        <v>2.9576742229596036E-2</v>
      </c>
      <c r="P138">
        <f t="shared" si="36"/>
        <v>4.7021414968131836E-2</v>
      </c>
      <c r="Q138">
        <f t="shared" si="37"/>
        <v>0.57535300663578326</v>
      </c>
      <c r="R138">
        <f t="shared" si="38"/>
        <v>0.17197890053607168</v>
      </c>
      <c r="S138">
        <f t="shared" si="39"/>
        <v>4.3714458982170587E-3</v>
      </c>
      <c r="T138">
        <f t="shared" si="40"/>
        <v>5.6773873435380033E-2</v>
      </c>
      <c r="U138">
        <f t="shared" si="41"/>
        <v>1.6320670520755802E-2</v>
      </c>
    </row>
    <row r="139" spans="1:21" x14ac:dyDescent="0.25">
      <c r="A139" s="7" t="s">
        <v>92</v>
      </c>
      <c r="B139" s="8">
        <v>58.788248922490297</v>
      </c>
      <c r="C139" s="9">
        <v>10.0261430976688</v>
      </c>
      <c r="D139">
        <v>138</v>
      </c>
      <c r="E139">
        <f t="shared" si="28"/>
        <v>19044</v>
      </c>
      <c r="F139">
        <f t="shared" si="29"/>
        <v>2628072</v>
      </c>
      <c r="G139">
        <f t="shared" si="30"/>
        <v>362673936</v>
      </c>
      <c r="H139">
        <f t="shared" si="31"/>
        <v>50049003168</v>
      </c>
      <c r="I139">
        <f t="shared" si="32"/>
        <v>6906762437184</v>
      </c>
      <c r="J139">
        <f>+'Regresión modelo 1'!$B$18*Datos!D139+'Regresión modelo 1'!$B$17</f>
        <v>10.729371036700467</v>
      </c>
      <c r="K139">
        <f>+'Regresión modelo2'!$B$19*Datos!E139+'Regresión modelo2'!$B$18*Datos!D139+'Regresión modelo2'!$B$17</f>
        <v>10.114765963785899</v>
      </c>
      <c r="L139">
        <f>+'Regresión grado 6'!$B$23*Datos!I139+'Regresión grado 6'!$B$22*Datos!H139+'Regresión grado 6'!$B$21*Datos!G139+'Regresión grado 6'!$B$20*Datos!F139+'Regresión grado 6'!$B$19*Datos!E139+'Regresión grado 6'!$B$18*Datos!D139+'Regresión grado 6'!$B$17</f>
        <v>10.484708459420546</v>
      </c>
      <c r="M139">
        <f t="shared" si="33"/>
        <v>0.49452953423472551</v>
      </c>
      <c r="N139">
        <f t="shared" si="34"/>
        <v>7.8540123988092379E-3</v>
      </c>
      <c r="O139">
        <f t="shared" si="35"/>
        <v>0.21028219099850887</v>
      </c>
      <c r="P139">
        <f t="shared" si="36"/>
        <v>0.70322793903166669</v>
      </c>
      <c r="Q139">
        <f t="shared" si="37"/>
        <v>8.8622866117098908E-2</v>
      </c>
      <c r="R139">
        <f t="shared" si="38"/>
        <v>0.45856536175174512</v>
      </c>
      <c r="S139">
        <f t="shared" si="39"/>
        <v>6.5542326444507581E-2</v>
      </c>
      <c r="T139">
        <f t="shared" si="40"/>
        <v>8.7617317528054673E-3</v>
      </c>
      <c r="U139">
        <f t="shared" si="41"/>
        <v>4.3736586813696535E-2</v>
      </c>
    </row>
    <row r="140" spans="1:21" x14ac:dyDescent="0.25">
      <c r="A140" s="4" t="s">
        <v>91</v>
      </c>
      <c r="B140" s="5">
        <v>57.215318317445202</v>
      </c>
      <c r="C140" s="6">
        <v>10.8630801444586</v>
      </c>
      <c r="D140">
        <v>139</v>
      </c>
      <c r="E140">
        <f t="shared" si="28"/>
        <v>19321</v>
      </c>
      <c r="F140">
        <f t="shared" si="29"/>
        <v>2685619</v>
      </c>
      <c r="G140">
        <f t="shared" si="30"/>
        <v>373301041</v>
      </c>
      <c r="H140">
        <f t="shared" si="31"/>
        <v>51888844699</v>
      </c>
      <c r="I140">
        <f t="shared" si="32"/>
        <v>7212549413161</v>
      </c>
      <c r="J140">
        <f>+'Regresión modelo 1'!$B$18*Datos!D140+'Regresión modelo 1'!$B$17</f>
        <v>10.702251872456204</v>
      </c>
      <c r="K140">
        <f>+'Regresión modelo2'!$B$19*Datos!E140+'Regresión modelo2'!$B$18*Datos!D140+'Regresión modelo2'!$B$17</f>
        <v>10.095746758813505</v>
      </c>
      <c r="L140">
        <f>+'Regresión grado 6'!$B$23*Datos!I140+'Regresión grado 6'!$B$22*Datos!H140+'Regresión grado 6'!$B$21*Datos!G140+'Regresión grado 6'!$B$20*Datos!F140+'Regresión grado 6'!$B$19*Datos!E140+'Regresión grado 6'!$B$18*Datos!D140+'Regresión grado 6'!$B$17</f>
        <v>10.431238148007502</v>
      </c>
      <c r="M140">
        <f t="shared" si="33"/>
        <v>2.5865733075276717E-2</v>
      </c>
      <c r="N140">
        <f t="shared" si="34"/>
        <v>0.58880052472556443</v>
      </c>
      <c r="O140">
        <f t="shared" si="35"/>
        <v>0.18648750989887014</v>
      </c>
      <c r="P140">
        <f t="shared" si="36"/>
        <v>0.16082827200239613</v>
      </c>
      <c r="Q140">
        <f t="shared" si="37"/>
        <v>0.76733338564509523</v>
      </c>
      <c r="R140">
        <f t="shared" si="38"/>
        <v>0.431841996451098</v>
      </c>
      <c r="S140">
        <f t="shared" si="39"/>
        <v>1.5027517004744674E-2</v>
      </c>
      <c r="T140">
        <f t="shared" si="40"/>
        <v>7.6005609488492706E-2</v>
      </c>
      <c r="U140">
        <f t="shared" si="41"/>
        <v>4.1398920274251939E-2</v>
      </c>
    </row>
    <row r="141" spans="1:21" x14ac:dyDescent="0.25">
      <c r="A141" s="7" t="s">
        <v>90</v>
      </c>
      <c r="B141" s="8">
        <v>58.139951960908199</v>
      </c>
      <c r="C141" s="9">
        <v>9.7482736870421096</v>
      </c>
      <c r="D141">
        <v>140</v>
      </c>
      <c r="E141">
        <f t="shared" si="28"/>
        <v>19600</v>
      </c>
      <c r="F141">
        <f t="shared" si="29"/>
        <v>2744000</v>
      </c>
      <c r="G141">
        <f t="shared" si="30"/>
        <v>384160000</v>
      </c>
      <c r="H141">
        <f t="shared" si="31"/>
        <v>53782400000</v>
      </c>
      <c r="I141">
        <f t="shared" si="32"/>
        <v>7529536000000</v>
      </c>
      <c r="J141">
        <f>+'Regresión modelo 1'!$B$18*Datos!D141+'Regresión modelo 1'!$B$17</f>
        <v>10.675132708211938</v>
      </c>
      <c r="K141">
        <f>+'Regresión modelo2'!$B$19*Datos!E141+'Regresión modelo2'!$B$18*Datos!D141+'Regresión modelo2'!$B$17</f>
        <v>10.077058164423637</v>
      </c>
      <c r="L141">
        <f>+'Regresión grado 6'!$B$23*Datos!I141+'Regresión grado 6'!$B$22*Datos!H141+'Regresión grado 6'!$B$21*Datos!G141+'Regresión grado 6'!$B$20*Datos!F141+'Regresión grado 6'!$B$19*Datos!E141+'Regresión grado 6'!$B$18*Datos!D141+'Regresión grado 6'!$B$17</f>
        <v>10.377161132385041</v>
      </c>
      <c r="M141">
        <f t="shared" si="33"/>
        <v>0.85906764512389333</v>
      </c>
      <c r="N141">
        <f t="shared" si="34"/>
        <v>0.1080992325670438</v>
      </c>
      <c r="O141">
        <f t="shared" si="35"/>
        <v>0.39549941890995827</v>
      </c>
      <c r="P141">
        <f t="shared" si="36"/>
        <v>0.92685902116982888</v>
      </c>
      <c r="Q141">
        <f t="shared" si="37"/>
        <v>0.32878447738152694</v>
      </c>
      <c r="R141">
        <f t="shared" si="38"/>
        <v>0.62888744534293117</v>
      </c>
      <c r="S141">
        <f t="shared" si="39"/>
        <v>8.6824121676429791E-2</v>
      </c>
      <c r="T141">
        <f t="shared" si="40"/>
        <v>3.2627029835183251E-2</v>
      </c>
      <c r="U141">
        <f t="shared" si="41"/>
        <v>6.0603033654387371E-2</v>
      </c>
    </row>
    <row r="142" spans="1:21" x14ac:dyDescent="0.25">
      <c r="A142" s="4" t="s">
        <v>89</v>
      </c>
      <c r="B142" s="5">
        <v>57.271028084253501</v>
      </c>
      <c r="C142" s="6">
        <v>9.9421722451311503</v>
      </c>
      <c r="D142">
        <v>141</v>
      </c>
      <c r="E142">
        <f t="shared" si="28"/>
        <v>19881</v>
      </c>
      <c r="F142">
        <f t="shared" si="29"/>
        <v>2803221</v>
      </c>
      <c r="G142">
        <f t="shared" si="30"/>
        <v>395254161</v>
      </c>
      <c r="H142">
        <f t="shared" si="31"/>
        <v>55730836701</v>
      </c>
      <c r="I142">
        <f t="shared" si="32"/>
        <v>7858047974841</v>
      </c>
      <c r="J142">
        <f>+'Regresión modelo 1'!$B$18*Datos!D142+'Regresión modelo 1'!$B$17</f>
        <v>10.648013543967673</v>
      </c>
      <c r="K142">
        <f>+'Regresión modelo2'!$B$19*Datos!E142+'Regresión modelo2'!$B$18*Datos!D142+'Regresión modelo2'!$B$17</f>
        <v>10.058700180616292</v>
      </c>
      <c r="L142">
        <f>+'Regresión grado 6'!$B$23*Datos!I142+'Regresión grado 6'!$B$22*Datos!H142+'Regresión grado 6'!$B$21*Datos!G142+'Regresión grado 6'!$B$20*Datos!F142+'Regresión grado 6'!$B$19*Datos!E142+'Regresión grado 6'!$B$18*Datos!D142+'Regresión grado 6'!$B$17</f>
        <v>10.322562496405546</v>
      </c>
      <c r="M142">
        <f t="shared" si="33"/>
        <v>0.49821193914322981</v>
      </c>
      <c r="N142">
        <f t="shared" si="34"/>
        <v>1.3578759748429276E-2</v>
      </c>
      <c r="O142">
        <f t="shared" si="35"/>
        <v>0.14469674326459758</v>
      </c>
      <c r="P142">
        <f t="shared" si="36"/>
        <v>0.70584129883652302</v>
      </c>
      <c r="Q142">
        <f t="shared" si="37"/>
        <v>0.1165279354851414</v>
      </c>
      <c r="R142">
        <f t="shared" si="38"/>
        <v>0.3803902512743953</v>
      </c>
      <c r="S142">
        <f t="shared" si="39"/>
        <v>6.6288542545703016E-2</v>
      </c>
      <c r="T142">
        <f t="shared" si="40"/>
        <v>1.1584790618344267E-2</v>
      </c>
      <c r="U142">
        <f t="shared" si="41"/>
        <v>3.6850370381080501E-2</v>
      </c>
    </row>
    <row r="143" spans="1:21" x14ac:dyDescent="0.25">
      <c r="A143" s="7" t="s">
        <v>88</v>
      </c>
      <c r="B143" s="8">
        <v>59.936132615749401</v>
      </c>
      <c r="C143" s="9">
        <v>8.8534533595396994</v>
      </c>
      <c r="D143">
        <v>142</v>
      </c>
      <c r="E143">
        <f t="shared" si="28"/>
        <v>20164</v>
      </c>
      <c r="F143">
        <f t="shared" si="29"/>
        <v>2863288</v>
      </c>
      <c r="G143">
        <f t="shared" si="30"/>
        <v>406586896</v>
      </c>
      <c r="H143">
        <f t="shared" si="31"/>
        <v>57735339232</v>
      </c>
      <c r="I143">
        <f t="shared" si="32"/>
        <v>8198418170944</v>
      </c>
      <c r="J143">
        <f>+'Regresión modelo 1'!$B$18*Datos!D143+'Regresión modelo 1'!$B$17</f>
        <v>10.62089437972341</v>
      </c>
      <c r="K143">
        <f>+'Regresión modelo2'!$B$19*Datos!E143+'Regresión modelo2'!$B$18*Datos!D143+'Regresión modelo2'!$B$17</f>
        <v>10.040672807391473</v>
      </c>
      <c r="L143">
        <f>+'Regresión grado 6'!$B$23*Datos!I143+'Regresión grado 6'!$B$22*Datos!H143+'Regresión grado 6'!$B$21*Datos!G143+'Regresión grado 6'!$B$20*Datos!F143+'Regresión grado 6'!$B$19*Datos!E143+'Regresión grado 6'!$B$18*Datos!D143+'Regresión grado 6'!$B$17</f>
        <v>10.267530087180575</v>
      </c>
      <c r="M143">
        <f t="shared" si="33"/>
        <v>3.1238477598280356</v>
      </c>
      <c r="N143">
        <f t="shared" si="34"/>
        <v>1.4094900173574714</v>
      </c>
      <c r="O143">
        <f t="shared" si="35"/>
        <v>1.9996129916555261</v>
      </c>
      <c r="P143">
        <f t="shared" si="36"/>
        <v>1.7674410201837105</v>
      </c>
      <c r="Q143">
        <f t="shared" si="37"/>
        <v>1.1872194478517741</v>
      </c>
      <c r="R143">
        <f t="shared" si="38"/>
        <v>1.4140767276408752</v>
      </c>
      <c r="S143">
        <f t="shared" si="39"/>
        <v>0.16641169349711002</v>
      </c>
      <c r="T143">
        <f t="shared" si="40"/>
        <v>0.11824102534023405</v>
      </c>
      <c r="U143">
        <f t="shared" si="41"/>
        <v>0.13772316376325081</v>
      </c>
    </row>
    <row r="144" spans="1:21" x14ac:dyDescent="0.25">
      <c r="A144" s="4" t="s">
        <v>87</v>
      </c>
      <c r="B144" s="5">
        <v>58.360831549159499</v>
      </c>
      <c r="C144" s="6">
        <v>9.2477927205027708</v>
      </c>
      <c r="D144">
        <v>143</v>
      </c>
      <c r="E144">
        <f t="shared" si="28"/>
        <v>20449</v>
      </c>
      <c r="F144">
        <f t="shared" si="29"/>
        <v>2924207</v>
      </c>
      <c r="G144">
        <f t="shared" si="30"/>
        <v>418161601</v>
      </c>
      <c r="H144">
        <f t="shared" si="31"/>
        <v>59797108943</v>
      </c>
      <c r="I144">
        <f t="shared" si="32"/>
        <v>8550986578849</v>
      </c>
      <c r="J144">
        <f>+'Regresión modelo 1'!$B$18*Datos!D144+'Regresión modelo 1'!$B$17</f>
        <v>10.593775215479145</v>
      </c>
      <c r="K144">
        <f>+'Regresión modelo2'!$B$19*Datos!E144+'Regresión modelo2'!$B$18*Datos!D144+'Regresión modelo2'!$B$17</f>
        <v>10.022976044749182</v>
      </c>
      <c r="L144">
        <f>+'Regresión grado 6'!$B$23*Datos!I144+'Regresión grado 6'!$B$22*Datos!H144+'Regresión grado 6'!$B$21*Datos!G144+'Regresión grado 6'!$B$20*Datos!F144+'Regresión grado 6'!$B$19*Datos!E144+'Regresión grado 6'!$B$18*Datos!D144+'Regresión grado 6'!$B$17</f>
        <v>10.212154369293295</v>
      </c>
      <c r="M144">
        <f t="shared" si="33"/>
        <v>1.8116688767828244</v>
      </c>
      <c r="N144">
        <f t="shared" si="34"/>
        <v>0.60090918618971678</v>
      </c>
      <c r="O144">
        <f t="shared" si="35"/>
        <v>0.92999338965797751</v>
      </c>
      <c r="P144">
        <f t="shared" si="36"/>
        <v>1.3459824949763739</v>
      </c>
      <c r="Q144">
        <f t="shared" si="37"/>
        <v>0.77518332424641123</v>
      </c>
      <c r="R144">
        <f t="shared" si="38"/>
        <v>0.96436164879052377</v>
      </c>
      <c r="S144">
        <f t="shared" si="39"/>
        <v>0.12705409238905552</v>
      </c>
      <c r="T144">
        <f t="shared" si="40"/>
        <v>7.7340634237324429E-2</v>
      </c>
      <c r="U144">
        <f t="shared" si="41"/>
        <v>9.4432733184120474E-2</v>
      </c>
    </row>
    <row r="145" spans="1:21" x14ac:dyDescent="0.25">
      <c r="A145" s="7" t="s">
        <v>86</v>
      </c>
      <c r="B145" s="8">
        <v>58.408020315173701</v>
      </c>
      <c r="C145" s="9">
        <v>9.5508246304495898</v>
      </c>
      <c r="D145">
        <v>144</v>
      </c>
      <c r="E145">
        <f t="shared" si="28"/>
        <v>20736</v>
      </c>
      <c r="F145">
        <f t="shared" si="29"/>
        <v>2985984</v>
      </c>
      <c r="G145">
        <f t="shared" si="30"/>
        <v>429981696</v>
      </c>
      <c r="H145">
        <f t="shared" si="31"/>
        <v>61917364224</v>
      </c>
      <c r="I145">
        <f t="shared" si="32"/>
        <v>8916100448256</v>
      </c>
      <c r="J145">
        <f>+'Regresión modelo 1'!$B$18*Datos!D145+'Regresión modelo 1'!$B$17</f>
        <v>10.566656051234879</v>
      </c>
      <c r="K145">
        <f>+'Regresión modelo2'!$B$19*Datos!E145+'Regresión modelo2'!$B$18*Datos!D145+'Regresión modelo2'!$B$17</f>
        <v>10.005609892689414</v>
      </c>
      <c r="L145">
        <f>+'Regresión grado 6'!$B$23*Datos!I145+'Regresión grado 6'!$B$22*Datos!H145+'Regresión grado 6'!$B$21*Datos!G145+'Regresión grado 6'!$B$20*Datos!F145+'Regresión grado 6'!$B$19*Datos!E145+'Regresión grado 6'!$B$18*Datos!D145+'Regresión grado 6'!$B$17</f>
        <v>10.156528272631121</v>
      </c>
      <c r="M145">
        <f t="shared" si="33"/>
        <v>1.0319134754546602</v>
      </c>
      <c r="N145">
        <f t="shared" si="34"/>
        <v>0.20682963475054536</v>
      </c>
      <c r="O145">
        <f t="shared" si="35"/>
        <v>0.36687690215197233</v>
      </c>
      <c r="P145">
        <f t="shared" si="36"/>
        <v>1.0158314207852897</v>
      </c>
      <c r="Q145">
        <f t="shared" si="37"/>
        <v>0.45478526223982385</v>
      </c>
      <c r="R145">
        <f t="shared" si="38"/>
        <v>0.60570364218153117</v>
      </c>
      <c r="S145">
        <f t="shared" si="39"/>
        <v>9.6135562268687053E-2</v>
      </c>
      <c r="T145">
        <f t="shared" si="40"/>
        <v>4.5453027563278486E-2</v>
      </c>
      <c r="U145">
        <f t="shared" si="41"/>
        <v>5.9636878461090455E-2</v>
      </c>
    </row>
    <row r="146" spans="1:21" x14ac:dyDescent="0.25">
      <c r="A146" s="4" t="s">
        <v>85</v>
      </c>
      <c r="B146" s="5">
        <v>56.1585505702066</v>
      </c>
      <c r="C146" s="6">
        <v>12.0697898274764</v>
      </c>
      <c r="D146">
        <v>145</v>
      </c>
      <c r="E146">
        <f t="shared" si="28"/>
        <v>21025</v>
      </c>
      <c r="F146">
        <f t="shared" si="29"/>
        <v>3048625</v>
      </c>
      <c r="G146">
        <f t="shared" si="30"/>
        <v>442050625</v>
      </c>
      <c r="H146">
        <f t="shared" si="31"/>
        <v>64097340625</v>
      </c>
      <c r="I146">
        <f t="shared" si="32"/>
        <v>9294114390625</v>
      </c>
      <c r="J146">
        <f>+'Regresión modelo 1'!$B$18*Datos!D146+'Regresión modelo 1'!$B$17</f>
        <v>10.539536886990616</v>
      </c>
      <c r="K146">
        <f>+'Regresión modelo2'!$B$19*Datos!E146+'Regresión modelo2'!$B$18*Datos!D146+'Regresión modelo2'!$B$17</f>
        <v>9.9885743512121703</v>
      </c>
      <c r="L146">
        <f>+'Regresión grado 6'!$B$23*Datos!I146+'Regresión grado 6'!$B$22*Datos!H146+'Regresión grado 6'!$B$21*Datos!G146+'Regresión grado 6'!$B$20*Datos!F146+'Regresión grado 6'!$B$19*Datos!E146+'Regresión grado 6'!$B$18*Datos!D146+'Regresión grado 6'!$B$17</f>
        <v>10.100747033840182</v>
      </c>
      <c r="M146">
        <f t="shared" si="33"/>
        <v>2.3416740618653895</v>
      </c>
      <c r="N146">
        <f t="shared" si="34"/>
        <v>4.3314578586417465</v>
      </c>
      <c r="O146">
        <f t="shared" si="35"/>
        <v>3.8771295231707219</v>
      </c>
      <c r="P146">
        <f t="shared" si="36"/>
        <v>1.5302529404857843</v>
      </c>
      <c r="Q146">
        <f t="shared" si="37"/>
        <v>2.0812154762642301</v>
      </c>
      <c r="R146">
        <f t="shared" si="38"/>
        <v>1.969042793636218</v>
      </c>
      <c r="S146">
        <f t="shared" si="39"/>
        <v>0.14519166799203848</v>
      </c>
      <c r="T146">
        <f t="shared" si="40"/>
        <v>0.2083596120012525</v>
      </c>
      <c r="U146">
        <f t="shared" si="41"/>
        <v>0.19494031352724728</v>
      </c>
    </row>
    <row r="147" spans="1:21" x14ac:dyDescent="0.25">
      <c r="A147" s="7" t="s">
        <v>84</v>
      </c>
      <c r="B147" s="8">
        <v>56.1973408570218</v>
      </c>
      <c r="C147" s="9">
        <v>11.789310582972499</v>
      </c>
      <c r="D147">
        <v>146</v>
      </c>
      <c r="E147">
        <f t="shared" si="28"/>
        <v>21316</v>
      </c>
      <c r="F147">
        <f t="shared" si="29"/>
        <v>3112136</v>
      </c>
      <c r="G147">
        <f t="shared" si="30"/>
        <v>454371856</v>
      </c>
      <c r="H147">
        <f t="shared" si="31"/>
        <v>66338290976</v>
      </c>
      <c r="I147">
        <f t="shared" si="32"/>
        <v>9685390482496</v>
      </c>
      <c r="J147">
        <f>+'Regresión modelo 1'!$B$18*Datos!D147+'Regresión modelo 1'!$B$17</f>
        <v>10.512417722746351</v>
      </c>
      <c r="K147">
        <f>+'Regresión modelo2'!$B$19*Datos!E147+'Regresión modelo2'!$B$18*Datos!D147+'Regresión modelo2'!$B$17</f>
        <v>9.9718694203174536</v>
      </c>
      <c r="L147">
        <f>+'Regresión grado 6'!$B$23*Datos!I147+'Regresión grado 6'!$B$22*Datos!H147+'Regresión grado 6'!$B$21*Datos!G147+'Regresión grado 6'!$B$20*Datos!F147+'Regresión grado 6'!$B$19*Datos!E147+'Regresión grado 6'!$B$18*Datos!D147+'Regresión grado 6'!$B$17</f>
        <v>10.044908031400521</v>
      </c>
      <c r="M147">
        <f t="shared" si="33"/>
        <v>1.6304553764965137</v>
      </c>
      <c r="N147">
        <f t="shared" si="34"/>
        <v>3.3030923797129237</v>
      </c>
      <c r="O147">
        <f t="shared" si="35"/>
        <v>3.0429402619308283</v>
      </c>
      <c r="P147">
        <f t="shared" si="36"/>
        <v>1.2768928602261482</v>
      </c>
      <c r="Q147">
        <f t="shared" si="37"/>
        <v>1.8174411626550455</v>
      </c>
      <c r="R147">
        <f t="shared" si="38"/>
        <v>1.7444025515719783</v>
      </c>
      <c r="S147">
        <f t="shared" si="39"/>
        <v>0.12146519420202057</v>
      </c>
      <c r="T147">
        <f t="shared" si="40"/>
        <v>0.18225681525191767</v>
      </c>
      <c r="U147">
        <f t="shared" si="41"/>
        <v>0.17366038057480984</v>
      </c>
    </row>
    <row r="148" spans="1:21" x14ac:dyDescent="0.25">
      <c r="A148" s="4" t="s">
        <v>83</v>
      </c>
      <c r="B148" s="5">
        <v>56.470201755009001</v>
      </c>
      <c r="C148" s="6">
        <v>10.2061950614975</v>
      </c>
      <c r="D148">
        <v>147</v>
      </c>
      <c r="E148">
        <f t="shared" si="28"/>
        <v>21609</v>
      </c>
      <c r="F148">
        <f t="shared" si="29"/>
        <v>3176523</v>
      </c>
      <c r="G148">
        <f t="shared" si="30"/>
        <v>466948881</v>
      </c>
      <c r="H148">
        <f t="shared" si="31"/>
        <v>68641485507</v>
      </c>
      <c r="I148">
        <f t="shared" si="32"/>
        <v>10090298369529</v>
      </c>
      <c r="J148">
        <f>+'Regresión modelo 1'!$B$18*Datos!D148+'Regresión modelo 1'!$B$17</f>
        <v>10.485298558502087</v>
      </c>
      <c r="K148">
        <f>+'Regresión modelo2'!$B$19*Datos!E148+'Regresión modelo2'!$B$18*Datos!D148+'Regresión modelo2'!$B$17</f>
        <v>9.9554951000052618</v>
      </c>
      <c r="L148">
        <f>+'Regresión grado 6'!$B$23*Datos!I148+'Regresión grado 6'!$B$22*Datos!H148+'Regresión grado 6'!$B$21*Datos!G148+'Regresión grado 6'!$B$20*Datos!F148+'Regresión grado 6'!$B$19*Datos!E148+'Regresión grado 6'!$B$18*Datos!D148+'Regresión grado 6'!$B$17</f>
        <v>9.9891106143217492</v>
      </c>
      <c r="M148">
        <f t="shared" si="33"/>
        <v>7.7898762040189959E-2</v>
      </c>
      <c r="N148">
        <f t="shared" si="34"/>
        <v>6.2850470692209531E-2</v>
      </c>
      <c r="O148">
        <f t="shared" si="35"/>
        <v>4.7125657205601204E-2</v>
      </c>
      <c r="P148">
        <f t="shared" si="36"/>
        <v>0.27910349700458781</v>
      </c>
      <c r="Q148">
        <f t="shared" si="37"/>
        <v>0.25069996149223783</v>
      </c>
      <c r="R148">
        <f t="shared" si="38"/>
        <v>0.21708444717575048</v>
      </c>
      <c r="S148">
        <f t="shared" si="39"/>
        <v>2.6618555060435024E-2</v>
      </c>
      <c r="T148">
        <f t="shared" si="40"/>
        <v>2.5182068694112995E-2</v>
      </c>
      <c r="U148">
        <f t="shared" si="41"/>
        <v>2.1732109649933065E-2</v>
      </c>
    </row>
    <row r="149" spans="1:21" x14ac:dyDescent="0.25">
      <c r="A149" s="7" t="s">
        <v>82</v>
      </c>
      <c r="B149" s="8">
        <v>57.0006452841629</v>
      </c>
      <c r="C149" s="9">
        <v>10.173671408695199</v>
      </c>
      <c r="D149">
        <v>148</v>
      </c>
      <c r="E149">
        <f t="shared" si="28"/>
        <v>21904</v>
      </c>
      <c r="F149">
        <f t="shared" si="29"/>
        <v>3241792</v>
      </c>
      <c r="G149">
        <f t="shared" si="30"/>
        <v>479785216</v>
      </c>
      <c r="H149">
        <f t="shared" si="31"/>
        <v>71008211968</v>
      </c>
      <c r="I149">
        <f t="shared" si="32"/>
        <v>10509215371264</v>
      </c>
      <c r="J149">
        <f>+'Regresión modelo 1'!$B$18*Datos!D149+'Regresión modelo 1'!$B$17</f>
        <v>10.458179394257822</v>
      </c>
      <c r="K149">
        <f>+'Regresión modelo2'!$B$19*Datos!E149+'Regresión modelo2'!$B$18*Datos!D149+'Regresión modelo2'!$B$17</f>
        <v>9.939451390275595</v>
      </c>
      <c r="L149">
        <f>+'Regresión grado 6'!$B$23*Datos!I149+'Regresión grado 6'!$B$22*Datos!H149+'Regresión grado 6'!$B$21*Datos!G149+'Regresión grado 6'!$B$20*Datos!F149+'Regresión grado 6'!$B$19*Datos!E149+'Regresión grado 6'!$B$18*Datos!D149+'Regresión grado 6'!$B$17</f>
        <v>9.9334559244610823</v>
      </c>
      <c r="M149">
        <f t="shared" si="33"/>
        <v>8.0944793848901769E-2</v>
      </c>
      <c r="N149">
        <f t="shared" si="34"/>
        <v>5.4859017028479715E-2</v>
      </c>
      <c r="O149">
        <f t="shared" si="35"/>
        <v>5.7703478865831249E-2</v>
      </c>
      <c r="P149">
        <f t="shared" si="36"/>
        <v>0.28450798556262313</v>
      </c>
      <c r="Q149">
        <f t="shared" si="37"/>
        <v>0.23422001841960416</v>
      </c>
      <c r="R149">
        <f t="shared" si="38"/>
        <v>0.24021548423411687</v>
      </c>
      <c r="S149">
        <f t="shared" si="39"/>
        <v>2.7204351239072774E-2</v>
      </c>
      <c r="T149">
        <f t="shared" si="40"/>
        <v>2.3564682719687795E-2</v>
      </c>
      <c r="U149">
        <f t="shared" si="41"/>
        <v>2.4182468423963863E-2</v>
      </c>
    </row>
    <row r="150" spans="1:21" x14ac:dyDescent="0.25">
      <c r="A150" s="4" t="s">
        <v>81</v>
      </c>
      <c r="B150" s="5">
        <v>58.728938086125403</v>
      </c>
      <c r="C150" s="6">
        <v>9.4211416354269009</v>
      </c>
      <c r="D150">
        <v>149</v>
      </c>
      <c r="E150">
        <f t="shared" si="28"/>
        <v>22201</v>
      </c>
      <c r="F150">
        <f t="shared" si="29"/>
        <v>3307949</v>
      </c>
      <c r="G150">
        <f t="shared" si="30"/>
        <v>492884401</v>
      </c>
      <c r="H150">
        <f t="shared" si="31"/>
        <v>73439775749</v>
      </c>
      <c r="I150">
        <f t="shared" si="32"/>
        <v>10942526586601</v>
      </c>
      <c r="J150">
        <f>+'Regresión modelo 1'!$B$18*Datos!D150+'Regresión modelo 1'!$B$17</f>
        <v>10.431060230013557</v>
      </c>
      <c r="K150">
        <f>+'Regresión modelo2'!$B$19*Datos!E150+'Regresión modelo2'!$B$18*Datos!D150+'Regresión modelo2'!$B$17</f>
        <v>9.9237382911284548</v>
      </c>
      <c r="L150">
        <f>+'Regresión grado 6'!$B$23*Datos!I150+'Regresión grado 6'!$B$22*Datos!H150+'Regresión grado 6'!$B$21*Datos!G150+'Regresión grado 6'!$B$20*Datos!F150+'Regresión grado 6'!$B$19*Datos!E150+'Regresión grado 6'!$B$18*Datos!D150+'Regresión grado 6'!$B$17</f>
        <v>9.8780467124606766</v>
      </c>
      <c r="M150">
        <f t="shared" si="33"/>
        <v>1.0199355676918869</v>
      </c>
      <c r="N150">
        <f t="shared" si="34"/>
        <v>0.25260339832238637</v>
      </c>
      <c r="O150">
        <f t="shared" si="35"/>
        <v>0.20876224941924051</v>
      </c>
      <c r="P150">
        <f t="shared" si="36"/>
        <v>1.0099185945866562</v>
      </c>
      <c r="Q150">
        <f t="shared" si="37"/>
        <v>0.50259665570155398</v>
      </c>
      <c r="R150">
        <f t="shared" si="38"/>
        <v>0.4569050770337757</v>
      </c>
      <c r="S150">
        <f t="shared" si="39"/>
        <v>9.6818403145712023E-2</v>
      </c>
      <c r="T150">
        <f t="shared" si="40"/>
        <v>5.0645899857200118E-2</v>
      </c>
      <c r="U150">
        <f t="shared" si="41"/>
        <v>4.6254597729064401E-2</v>
      </c>
    </row>
    <row r="151" spans="1:21" x14ac:dyDescent="0.25">
      <c r="A151" s="7" t="s">
        <v>80</v>
      </c>
      <c r="B151" s="8">
        <v>57.842673741816903</v>
      </c>
      <c r="C151" s="9">
        <v>9.2366781279690198</v>
      </c>
      <c r="D151">
        <v>150</v>
      </c>
      <c r="E151">
        <f t="shared" si="28"/>
        <v>22500</v>
      </c>
      <c r="F151">
        <f t="shared" si="29"/>
        <v>3375000</v>
      </c>
      <c r="G151">
        <f t="shared" si="30"/>
        <v>506250000</v>
      </c>
      <c r="H151">
        <f t="shared" si="31"/>
        <v>75937500000</v>
      </c>
      <c r="I151">
        <f t="shared" si="32"/>
        <v>11390625000000</v>
      </c>
      <c r="J151">
        <f>+'Regresión modelo 1'!$B$18*Datos!D151+'Regresión modelo 1'!$B$17</f>
        <v>10.403941065769292</v>
      </c>
      <c r="K151">
        <f>+'Regresión modelo2'!$B$19*Datos!E151+'Regresión modelo2'!$B$18*Datos!D151+'Regresión modelo2'!$B$17</f>
        <v>9.9083558025638396</v>
      </c>
      <c r="L151">
        <f>+'Regresión grado 6'!$B$23*Datos!I151+'Regresión grado 6'!$B$22*Datos!H151+'Regresión grado 6'!$B$21*Datos!G151+'Regresión grado 6'!$B$20*Datos!F151+'Regresión grado 6'!$B$19*Datos!E151+'Regresión grado 6'!$B$18*Datos!D151+'Regresión grado 6'!$B$17</f>
        <v>9.8229871473079093</v>
      </c>
      <c r="M151">
        <f t="shared" si="33"/>
        <v>1.3625027659621221</v>
      </c>
      <c r="N151">
        <f t="shared" si="34"/>
        <v>0.45115089854910473</v>
      </c>
      <c r="O151">
        <f t="shared" si="35"/>
        <v>0.34375826615813038</v>
      </c>
      <c r="P151">
        <f t="shared" si="36"/>
        <v>1.1672629378002721</v>
      </c>
      <c r="Q151">
        <f t="shared" si="37"/>
        <v>0.67167767459481986</v>
      </c>
      <c r="R151">
        <f t="shared" si="38"/>
        <v>0.58630901933888957</v>
      </c>
      <c r="S151">
        <f t="shared" si="39"/>
        <v>0.11219430506394953</v>
      </c>
      <c r="T151">
        <f t="shared" si="40"/>
        <v>6.7789014441832995E-2</v>
      </c>
      <c r="U151">
        <f t="shared" si="41"/>
        <v>5.9687446450499893E-2</v>
      </c>
    </row>
    <row r="152" spans="1:21" x14ac:dyDescent="0.25">
      <c r="A152" s="4" t="s">
        <v>79</v>
      </c>
      <c r="B152" s="5">
        <v>57.807773573290497</v>
      </c>
      <c r="C152" s="6">
        <v>9.8817155736834401</v>
      </c>
      <c r="D152">
        <v>151</v>
      </c>
      <c r="E152">
        <f t="shared" si="28"/>
        <v>22801</v>
      </c>
      <c r="F152">
        <f t="shared" si="29"/>
        <v>3442951</v>
      </c>
      <c r="G152">
        <f t="shared" si="30"/>
        <v>519885601</v>
      </c>
      <c r="H152">
        <f t="shared" si="31"/>
        <v>78502725751</v>
      </c>
      <c r="I152">
        <f t="shared" si="32"/>
        <v>11853911588401</v>
      </c>
      <c r="J152">
        <f>+'Regresión modelo 1'!$B$18*Datos!D152+'Regresión modelo 1'!$B$17</f>
        <v>10.376821901525027</v>
      </c>
      <c r="K152">
        <f>+'Regresión modelo2'!$B$19*Datos!E152+'Regresión modelo2'!$B$18*Datos!D152+'Regresión modelo2'!$B$17</f>
        <v>9.8933039245817476</v>
      </c>
      <c r="L152">
        <f>+'Regresión grado 6'!$B$23*Datos!I152+'Regresión grado 6'!$B$22*Datos!H152+'Regresión grado 6'!$B$21*Datos!G152+'Regresión grado 6'!$B$20*Datos!F152+'Regresión grado 6'!$B$19*Datos!E152+'Regresión grado 6'!$B$18*Datos!D152+'Regresión grado 6'!$B$17</f>
        <v>9.7683826195145862</v>
      </c>
      <c r="M152">
        <f t="shared" si="33"/>
        <v>0.24513027586878061</v>
      </c>
      <c r="N152">
        <f t="shared" si="34"/>
        <v>1.3428987654230315E-4</v>
      </c>
      <c r="O152">
        <f t="shared" si="35"/>
        <v>1.2844358500639542E-2</v>
      </c>
      <c r="P152">
        <f t="shared" si="36"/>
        <v>0.49510632784158659</v>
      </c>
      <c r="Q152">
        <f t="shared" si="37"/>
        <v>1.1588350898307453E-2</v>
      </c>
      <c r="R152">
        <f t="shared" si="38"/>
        <v>0.11333295416885392</v>
      </c>
      <c r="S152">
        <f t="shared" si="39"/>
        <v>4.7712713250751985E-2</v>
      </c>
      <c r="T152">
        <f t="shared" si="40"/>
        <v>1.171332750580324E-3</v>
      </c>
      <c r="U152">
        <f t="shared" si="41"/>
        <v>1.1602018326191003E-2</v>
      </c>
    </row>
    <row r="153" spans="1:21" x14ac:dyDescent="0.25">
      <c r="A153" s="7" t="s">
        <v>78</v>
      </c>
      <c r="B153" s="8">
        <v>58.590243899354398</v>
      </c>
      <c r="C153" s="9">
        <v>9.2688264382162195</v>
      </c>
      <c r="D153">
        <v>152</v>
      </c>
      <c r="E153">
        <f t="shared" si="28"/>
        <v>23104</v>
      </c>
      <c r="F153">
        <f t="shared" si="29"/>
        <v>3511808</v>
      </c>
      <c r="G153">
        <f t="shared" si="30"/>
        <v>533794816</v>
      </c>
      <c r="H153">
        <f t="shared" si="31"/>
        <v>81136812032</v>
      </c>
      <c r="I153">
        <f t="shared" si="32"/>
        <v>12332795428864</v>
      </c>
      <c r="J153">
        <f>+'Regresión modelo 1'!$B$18*Datos!D153+'Regresión modelo 1'!$B$17</f>
        <v>10.349702737280763</v>
      </c>
      <c r="K153">
        <f>+'Regresión modelo2'!$B$19*Datos!E153+'Regresión modelo2'!$B$18*Datos!D153+'Regresión modelo2'!$B$17</f>
        <v>9.8785826571821822</v>
      </c>
      <c r="L153">
        <f>+'Regresión grado 6'!$B$23*Datos!I153+'Regresión grado 6'!$B$22*Datos!H153+'Regresión grado 6'!$B$21*Datos!G153+'Regresión grado 6'!$B$20*Datos!F153+'Regresión grado 6'!$B$19*Datos!E153+'Regresión grado 6'!$B$18*Datos!D153+'Regresión grado 6'!$B$17</f>
        <v>9.71433953791934</v>
      </c>
      <c r="M153">
        <f t="shared" si="33"/>
        <v>1.1682935738794651</v>
      </c>
      <c r="N153">
        <f t="shared" si="34"/>
        <v>0.37180264656766698</v>
      </c>
      <c r="O153">
        <f t="shared" si="35"/>
        <v>0.19848192200708256</v>
      </c>
      <c r="P153">
        <f t="shared" si="36"/>
        <v>1.0808762990645437</v>
      </c>
      <c r="Q153">
        <f t="shared" si="37"/>
        <v>0.60975621896596266</v>
      </c>
      <c r="R153">
        <f t="shared" si="38"/>
        <v>0.44551309970312047</v>
      </c>
      <c r="S153">
        <f t="shared" si="39"/>
        <v>0.10443549215873697</v>
      </c>
      <c r="T153">
        <f t="shared" si="40"/>
        <v>6.1725071310978194E-2</v>
      </c>
      <c r="U153">
        <f t="shared" si="41"/>
        <v>4.5861388513762244E-2</v>
      </c>
    </row>
    <row r="154" spans="1:21" x14ac:dyDescent="0.25">
      <c r="A154" s="4" t="s">
        <v>77</v>
      </c>
      <c r="B154" s="5">
        <v>58.006005460418201</v>
      </c>
      <c r="C154" s="6">
        <v>8.9784295101805895</v>
      </c>
      <c r="D154">
        <v>153</v>
      </c>
      <c r="E154">
        <f t="shared" si="28"/>
        <v>23409</v>
      </c>
      <c r="F154">
        <f t="shared" si="29"/>
        <v>3581577</v>
      </c>
      <c r="G154">
        <f t="shared" si="30"/>
        <v>547981281</v>
      </c>
      <c r="H154">
        <f t="shared" si="31"/>
        <v>83841135993</v>
      </c>
      <c r="I154">
        <f t="shared" si="32"/>
        <v>12827693806929</v>
      </c>
      <c r="J154">
        <f>+'Regresión modelo 1'!$B$18*Datos!D154+'Regresión modelo 1'!$B$17</f>
        <v>10.3225835730365</v>
      </c>
      <c r="K154">
        <f>+'Regresión modelo2'!$B$19*Datos!E154+'Regresión modelo2'!$B$18*Datos!D154+'Regresión modelo2'!$B$17</f>
        <v>9.8641920003651435</v>
      </c>
      <c r="L154">
        <f>+'Regresión grado 6'!$B$23*Datos!I154+'Regresión grado 6'!$B$22*Datos!H154+'Regresión grado 6'!$B$21*Datos!G154+'Regresión grado 6'!$B$20*Datos!F154+'Regresión grado 6'!$B$19*Datos!E154+'Regresión grado 6'!$B$18*Datos!D154+'Regresión grado 6'!$B$17</f>
        <v>9.6609651201092426</v>
      </c>
      <c r="M154">
        <f t="shared" si="33"/>
        <v>1.8067501446920504</v>
      </c>
      <c r="N154">
        <f t="shared" si="34"/>
        <v>0.7845751890179421</v>
      </c>
      <c r="O154">
        <f t="shared" si="35"/>
        <v>0.4658548588206784</v>
      </c>
      <c r="P154">
        <f t="shared" si="36"/>
        <v>1.3441540628559103</v>
      </c>
      <c r="Q154">
        <f t="shared" si="37"/>
        <v>0.885762490184554</v>
      </c>
      <c r="R154">
        <f t="shared" si="38"/>
        <v>0.68253560992865303</v>
      </c>
      <c r="S154">
        <f t="shared" si="39"/>
        <v>0.13021488790528754</v>
      </c>
      <c r="T154">
        <f t="shared" si="40"/>
        <v>8.979574709735634E-2</v>
      </c>
      <c r="U154">
        <f t="shared" si="41"/>
        <v>7.0648801795998528E-2</v>
      </c>
    </row>
    <row r="155" spans="1:21" x14ac:dyDescent="0.25">
      <c r="A155" s="7" t="s">
        <v>76</v>
      </c>
      <c r="B155" s="8">
        <v>60.921966421386102</v>
      </c>
      <c r="C155" s="9">
        <v>7.79277690180104</v>
      </c>
      <c r="D155">
        <v>154</v>
      </c>
      <c r="E155">
        <f t="shared" si="28"/>
        <v>23716</v>
      </c>
      <c r="F155">
        <f t="shared" si="29"/>
        <v>3652264</v>
      </c>
      <c r="G155">
        <f t="shared" si="30"/>
        <v>562448656</v>
      </c>
      <c r="H155">
        <f t="shared" si="31"/>
        <v>86617093024</v>
      </c>
      <c r="I155">
        <f t="shared" si="32"/>
        <v>13339032325696</v>
      </c>
      <c r="J155">
        <f>+'Regresión modelo 1'!$B$18*Datos!D155+'Regresión modelo 1'!$B$17</f>
        <v>10.295464408792235</v>
      </c>
      <c r="K155">
        <f>+'Regresión modelo2'!$B$19*Datos!E155+'Regresión modelo2'!$B$18*Datos!D155+'Regresión modelo2'!$B$17</f>
        <v>9.850131954130628</v>
      </c>
      <c r="L155">
        <f>+'Regresión grado 6'!$B$23*Datos!I155+'Regresión grado 6'!$B$22*Datos!H155+'Regresión grado 6'!$B$21*Datos!G155+'Regresión grado 6'!$B$20*Datos!F155+'Regresión grado 6'!$B$19*Datos!E155+'Regresión grado 6'!$B$18*Datos!D155+'Regresión grado 6'!$B$17</f>
        <v>9.6083671764640108</v>
      </c>
      <c r="M155">
        <f t="shared" si="33"/>
        <v>6.2634447576498014</v>
      </c>
      <c r="N155">
        <f t="shared" si="34"/>
        <v>4.2327098113460817</v>
      </c>
      <c r="O155">
        <f t="shared" si="35"/>
        <v>3.296368045450762</v>
      </c>
      <c r="P155">
        <f t="shared" si="36"/>
        <v>2.5026875069911947</v>
      </c>
      <c r="Q155">
        <f t="shared" si="37"/>
        <v>2.057355052329588</v>
      </c>
      <c r="R155">
        <f t="shared" si="38"/>
        <v>1.8155902746629708</v>
      </c>
      <c r="S155">
        <f t="shared" si="39"/>
        <v>0.24308641238698489</v>
      </c>
      <c r="T155">
        <f t="shared" si="40"/>
        <v>0.20886573519117593</v>
      </c>
      <c r="U155">
        <f t="shared" si="41"/>
        <v>0.18895929363631261</v>
      </c>
    </row>
    <row r="156" spans="1:21" x14ac:dyDescent="0.25">
      <c r="A156" s="4" t="s">
        <v>75</v>
      </c>
      <c r="B156" s="5">
        <v>58.8419078074567</v>
      </c>
      <c r="C156" s="6">
        <v>8.4794372130664808</v>
      </c>
      <c r="D156">
        <v>155</v>
      </c>
      <c r="E156">
        <f t="shared" si="28"/>
        <v>24025</v>
      </c>
      <c r="F156">
        <f t="shared" si="29"/>
        <v>3723875</v>
      </c>
      <c r="G156">
        <f t="shared" si="30"/>
        <v>577200625</v>
      </c>
      <c r="H156">
        <f t="shared" si="31"/>
        <v>89466096875</v>
      </c>
      <c r="I156">
        <f t="shared" si="32"/>
        <v>13867245015625</v>
      </c>
      <c r="J156">
        <f>+'Regresión modelo 1'!$B$18*Datos!D156+'Regresión modelo 1'!$B$17</f>
        <v>10.268345244547969</v>
      </c>
      <c r="K156">
        <f>+'Regresión modelo2'!$B$19*Datos!E156+'Regresión modelo2'!$B$18*Datos!D156+'Regresión modelo2'!$B$17</f>
        <v>9.8364025184786392</v>
      </c>
      <c r="L156">
        <f>+'Regresión grado 6'!$B$23*Datos!I156+'Regresión grado 6'!$B$22*Datos!H156+'Regresión grado 6'!$B$21*Datos!G156+'Regresión grado 6'!$B$20*Datos!F156+'Regresión grado 6'!$B$19*Datos!E156+'Regresión grado 6'!$B$18*Datos!D156+'Regresión grado 6'!$B$17</f>
        <v>9.5566538878197385</v>
      </c>
      <c r="M156">
        <f t="shared" si="33"/>
        <v>3.2001919450989749</v>
      </c>
      <c r="N156">
        <f t="shared" si="34"/>
        <v>1.8413548400923123</v>
      </c>
      <c r="O156">
        <f t="shared" si="35"/>
        <v>1.1603957643664657</v>
      </c>
      <c r="P156">
        <f t="shared" si="36"/>
        <v>1.7889080314814887</v>
      </c>
      <c r="Q156">
        <f t="shared" si="37"/>
        <v>1.3569653054121584</v>
      </c>
      <c r="R156">
        <f t="shared" si="38"/>
        <v>1.0772166747532577</v>
      </c>
      <c r="S156">
        <f t="shared" si="39"/>
        <v>0.17421580487190169</v>
      </c>
      <c r="T156">
        <f t="shared" si="40"/>
        <v>0.13795341364517841</v>
      </c>
      <c r="U156">
        <f t="shared" si="41"/>
        <v>0.11271902146903162</v>
      </c>
    </row>
    <row r="157" spans="1:21" x14ac:dyDescent="0.25">
      <c r="A157" s="7" t="s">
        <v>74</v>
      </c>
      <c r="B157" s="8">
        <v>59.059748118848603</v>
      </c>
      <c r="C157" s="9">
        <v>8.4421586550257501</v>
      </c>
      <c r="D157">
        <v>156</v>
      </c>
      <c r="E157">
        <f t="shared" si="28"/>
        <v>24336</v>
      </c>
      <c r="F157">
        <f t="shared" si="29"/>
        <v>3796416</v>
      </c>
      <c r="G157">
        <f t="shared" si="30"/>
        <v>592240896</v>
      </c>
      <c r="H157">
        <f t="shared" si="31"/>
        <v>92389579776</v>
      </c>
      <c r="I157">
        <f t="shared" si="32"/>
        <v>14412774445056</v>
      </c>
      <c r="J157">
        <f>+'Regresión modelo 1'!$B$18*Datos!D157+'Regresión modelo 1'!$B$17</f>
        <v>10.241226080303704</v>
      </c>
      <c r="K157">
        <f>+'Regresión modelo2'!$B$19*Datos!E157+'Regresión modelo2'!$B$18*Datos!D157+'Regresión modelo2'!$B$17</f>
        <v>9.8230036934091771</v>
      </c>
      <c r="L157">
        <f>+'Regresión grado 6'!$B$23*Datos!I157+'Regresión grado 6'!$B$22*Datos!H157+'Regresión grado 6'!$B$21*Datos!G157+'Regresión grado 6'!$B$20*Datos!F157+'Regresión grado 6'!$B$19*Datos!E157+'Regresión grado 6'!$B$18*Datos!D157+'Regresión grado 6'!$B$17</f>
        <v>9.5059335767547104</v>
      </c>
      <c r="M157">
        <f t="shared" si="33"/>
        <v>3.2366436006962473</v>
      </c>
      <c r="N157">
        <f t="shared" si="34"/>
        <v>1.9067330200281278</v>
      </c>
      <c r="O157">
        <f t="shared" si="35"/>
        <v>1.1316170840994555</v>
      </c>
      <c r="P157">
        <f t="shared" si="36"/>
        <v>1.7990674252779542</v>
      </c>
      <c r="Q157">
        <f t="shared" si="37"/>
        <v>1.380845038383427</v>
      </c>
      <c r="R157">
        <f t="shared" si="38"/>
        <v>1.0637749217289603</v>
      </c>
      <c r="S157">
        <f t="shared" si="39"/>
        <v>0.17566914460935351</v>
      </c>
      <c r="T157">
        <f t="shared" si="40"/>
        <v>0.14057258670379164</v>
      </c>
      <c r="U157">
        <f t="shared" si="41"/>
        <v>0.11190641225710404</v>
      </c>
    </row>
    <row r="158" spans="1:21" x14ac:dyDescent="0.25">
      <c r="A158" s="4" t="s">
        <v>73</v>
      </c>
      <c r="B158" s="5">
        <v>56.562577636314003</v>
      </c>
      <c r="C158" s="6">
        <v>11.1012332832703</v>
      </c>
      <c r="D158">
        <v>157</v>
      </c>
      <c r="E158">
        <f t="shared" si="28"/>
        <v>24649</v>
      </c>
      <c r="F158">
        <f t="shared" si="29"/>
        <v>3869893</v>
      </c>
      <c r="G158">
        <f t="shared" si="30"/>
        <v>607573201</v>
      </c>
      <c r="H158">
        <f t="shared" si="31"/>
        <v>95388992557</v>
      </c>
      <c r="I158">
        <f t="shared" si="32"/>
        <v>14976071831449</v>
      </c>
      <c r="J158">
        <f>+'Regresión modelo 1'!$B$18*Datos!D158+'Regresión modelo 1'!$B$17</f>
        <v>10.214106916059439</v>
      </c>
      <c r="K158">
        <f>+'Regresión modelo2'!$B$19*Datos!E158+'Regresión modelo2'!$B$18*Datos!D158+'Regresión modelo2'!$B$17</f>
        <v>9.8099354789222382</v>
      </c>
      <c r="L158">
        <f>+'Regresión grado 6'!$B$23*Datos!I158+'Regresión grado 6'!$B$22*Datos!H158+'Regresión grado 6'!$B$21*Datos!G158+'Regresión grado 6'!$B$20*Datos!F158+'Regresión grado 6'!$B$19*Datos!E158+'Regresión grado 6'!$B$18*Datos!D158+'Regresión grado 6'!$B$17</f>
        <v>9.4563144724954249</v>
      </c>
      <c r="M158">
        <f t="shared" si="33"/>
        <v>0.78699319140073964</v>
      </c>
      <c r="N158">
        <f t="shared" si="34"/>
        <v>1.667450019514126</v>
      </c>
      <c r="O158">
        <f t="shared" si="35"/>
        <v>2.7057578940410303</v>
      </c>
      <c r="P158">
        <f t="shared" si="36"/>
        <v>0.88712636721086113</v>
      </c>
      <c r="Q158">
        <f t="shared" si="37"/>
        <v>1.2912978043480621</v>
      </c>
      <c r="R158">
        <f t="shared" si="38"/>
        <v>1.6449188107748753</v>
      </c>
      <c r="S158">
        <f t="shared" si="39"/>
        <v>8.6853052792706706E-2</v>
      </c>
      <c r="T158">
        <f t="shared" si="40"/>
        <v>0.13163163071995349</v>
      </c>
      <c r="U158">
        <f t="shared" si="41"/>
        <v>0.17394925005500564</v>
      </c>
    </row>
    <row r="159" spans="1:21" x14ac:dyDescent="0.25">
      <c r="A159" s="7" t="s">
        <v>72</v>
      </c>
      <c r="B159" s="8">
        <v>56.291769851348803</v>
      </c>
      <c r="C159" s="9">
        <v>10.679110533413599</v>
      </c>
      <c r="D159">
        <v>158</v>
      </c>
      <c r="E159">
        <f t="shared" si="28"/>
        <v>24964</v>
      </c>
      <c r="F159">
        <f t="shared" si="29"/>
        <v>3944312</v>
      </c>
      <c r="G159">
        <f t="shared" si="30"/>
        <v>623201296</v>
      </c>
      <c r="H159">
        <f t="shared" si="31"/>
        <v>98465804768</v>
      </c>
      <c r="I159">
        <f t="shared" si="32"/>
        <v>15557597153344</v>
      </c>
      <c r="J159">
        <f>+'Regresión modelo 1'!$B$18*Datos!D159+'Regresión modelo 1'!$B$17</f>
        <v>10.186987751815176</v>
      </c>
      <c r="K159">
        <f>+'Regresión modelo2'!$B$19*Datos!E159+'Regresión modelo2'!$B$18*Datos!D159+'Regresión modelo2'!$B$17</f>
        <v>9.7971978750178259</v>
      </c>
      <c r="L159">
        <f>+'Regresión grado 6'!$B$23*Datos!I159+'Regresión grado 6'!$B$22*Datos!H159+'Regresión grado 6'!$B$21*Datos!G159+'Regresión grado 6'!$B$20*Datos!F159+'Regresión grado 6'!$B$19*Datos!E159+'Regresión grado 6'!$B$18*Datos!D159+'Regresión grado 6'!$B$17</f>
        <v>9.4079044694458069</v>
      </c>
      <c r="M159">
        <f t="shared" si="33"/>
        <v>0.24218483216816963</v>
      </c>
      <c r="N159">
        <f t="shared" si="34"/>
        <v>0.7777699370386999</v>
      </c>
      <c r="O159">
        <f t="shared" si="35"/>
        <v>1.6159648570684866</v>
      </c>
      <c r="P159">
        <f t="shared" si="36"/>
        <v>0.49212278159842349</v>
      </c>
      <c r="Q159">
        <f t="shared" si="37"/>
        <v>0.88191265839577326</v>
      </c>
      <c r="R159">
        <f t="shared" si="38"/>
        <v>1.2712060639677922</v>
      </c>
      <c r="S159">
        <f t="shared" si="39"/>
        <v>4.8308959781632625E-2</v>
      </c>
      <c r="T159">
        <f t="shared" si="40"/>
        <v>9.0016826203397335E-2</v>
      </c>
      <c r="U159">
        <f t="shared" si="41"/>
        <v>0.13512106421746811</v>
      </c>
    </row>
    <row r="160" spans="1:21" x14ac:dyDescent="0.25">
      <c r="A160" s="4" t="s">
        <v>71</v>
      </c>
      <c r="B160" s="5">
        <v>56.723000758765501</v>
      </c>
      <c r="C160" s="6">
        <v>9.7343512724919208</v>
      </c>
      <c r="D160">
        <v>159</v>
      </c>
      <c r="E160">
        <f t="shared" si="28"/>
        <v>25281</v>
      </c>
      <c r="F160">
        <f t="shared" si="29"/>
        <v>4019679</v>
      </c>
      <c r="G160">
        <f t="shared" si="30"/>
        <v>639128961</v>
      </c>
      <c r="H160">
        <f t="shared" si="31"/>
        <v>101621504799</v>
      </c>
      <c r="I160">
        <f t="shared" si="32"/>
        <v>16157819263041</v>
      </c>
      <c r="J160">
        <f>+'Regresión modelo 1'!$B$18*Datos!D160+'Regresión modelo 1'!$B$17</f>
        <v>10.159868587570912</v>
      </c>
      <c r="K160">
        <f>+'Regresión modelo2'!$B$19*Datos!E160+'Regresión modelo2'!$B$18*Datos!D160+'Regresión modelo2'!$B$17</f>
        <v>9.7847908816959368</v>
      </c>
      <c r="L160">
        <f>+'Regresión grado 6'!$B$23*Datos!I160+'Regresión grado 6'!$B$22*Datos!H160+'Regresión grado 6'!$B$21*Datos!G160+'Regresión grado 6'!$B$20*Datos!F160+'Regresión grado 6'!$B$19*Datos!E160+'Regresión grado 6'!$B$18*Datos!D160+'Regresión grado 6'!$B$17</f>
        <v>9.3608108793335312</v>
      </c>
      <c r="M160">
        <f t="shared" si="33"/>
        <v>0.18106498543203373</v>
      </c>
      <c r="N160">
        <f t="shared" si="34"/>
        <v>2.5441541766538581E-3</v>
      </c>
      <c r="O160">
        <f t="shared" si="35"/>
        <v>0.13953242532092427</v>
      </c>
      <c r="P160">
        <f t="shared" si="36"/>
        <v>0.42551731507899149</v>
      </c>
      <c r="Q160">
        <f t="shared" si="37"/>
        <v>5.0439609204016023E-2</v>
      </c>
      <c r="R160">
        <f t="shared" si="38"/>
        <v>0.37354039315838961</v>
      </c>
      <c r="S160">
        <f t="shared" si="39"/>
        <v>4.1882167216173306E-2</v>
      </c>
      <c r="T160">
        <f t="shared" si="40"/>
        <v>5.1548990483150352E-3</v>
      </c>
      <c r="U160">
        <f t="shared" si="41"/>
        <v>3.990470462159202E-2</v>
      </c>
    </row>
    <row r="161" spans="1:21" x14ac:dyDescent="0.25">
      <c r="A161" s="7" t="s">
        <v>70</v>
      </c>
      <c r="B161" s="8">
        <v>58.124939216784597</v>
      </c>
      <c r="C161" s="9">
        <v>8.9650030401632108</v>
      </c>
      <c r="D161">
        <v>160</v>
      </c>
      <c r="E161">
        <f t="shared" si="28"/>
        <v>25600</v>
      </c>
      <c r="F161">
        <f t="shared" si="29"/>
        <v>4096000</v>
      </c>
      <c r="G161">
        <f t="shared" si="30"/>
        <v>655360000</v>
      </c>
      <c r="H161">
        <f t="shared" si="31"/>
        <v>104857600000</v>
      </c>
      <c r="I161">
        <f t="shared" si="32"/>
        <v>16777216000000</v>
      </c>
      <c r="J161">
        <f>+'Regresión modelo 1'!$B$18*Datos!D161+'Regresión modelo 1'!$B$17</f>
        <v>10.132749423326647</v>
      </c>
      <c r="K161">
        <f>+'Regresión modelo2'!$B$19*Datos!E161+'Regresión modelo2'!$B$18*Datos!D161+'Regresión modelo2'!$B$17</f>
        <v>9.7727144989565744</v>
      </c>
      <c r="L161">
        <f>+'Regresión grado 6'!$B$23*Datos!I161+'Regresión grado 6'!$B$22*Datos!H161+'Regresión grado 6'!$B$21*Datos!G161+'Regresión grado 6'!$B$20*Datos!F161+'Regresión grado 6'!$B$19*Datos!E161+'Regresión grado 6'!$B$18*Datos!D161+'Regresión grado 6'!$B$17</f>
        <v>9.3151401769814122</v>
      </c>
      <c r="M161">
        <f t="shared" si="33"/>
        <v>1.3636316153912869</v>
      </c>
      <c r="N161">
        <f t="shared" si="34"/>
        <v>0.65239780066610353</v>
      </c>
      <c r="O161">
        <f t="shared" si="35"/>
        <v>0.12259601457924786</v>
      </c>
      <c r="P161">
        <f t="shared" si="36"/>
        <v>1.1677463831634363</v>
      </c>
      <c r="Q161">
        <f t="shared" si="37"/>
        <v>0.80771145879336359</v>
      </c>
      <c r="R161">
        <f t="shared" si="38"/>
        <v>0.35013713681820136</v>
      </c>
      <c r="S161">
        <f t="shared" si="39"/>
        <v>0.11524477063206183</v>
      </c>
      <c r="T161">
        <f t="shared" si="40"/>
        <v>8.2649652650714639E-2</v>
      </c>
      <c r="U161">
        <f t="shared" si="41"/>
        <v>3.7587962195504386E-2</v>
      </c>
    </row>
    <row r="162" spans="1:21" x14ac:dyDescent="0.25">
      <c r="A162" s="4" t="s">
        <v>69</v>
      </c>
      <c r="B162" s="5">
        <v>58.322946414214996</v>
      </c>
      <c r="C162" s="6">
        <v>8.7982368909579307</v>
      </c>
      <c r="D162">
        <v>161</v>
      </c>
      <c r="E162">
        <f t="shared" si="28"/>
        <v>25921</v>
      </c>
      <c r="F162">
        <f t="shared" si="29"/>
        <v>4173281</v>
      </c>
      <c r="G162">
        <f t="shared" si="30"/>
        <v>671898241</v>
      </c>
      <c r="H162">
        <f t="shared" si="31"/>
        <v>108175616801</v>
      </c>
      <c r="I162">
        <f t="shared" si="32"/>
        <v>17416274304961</v>
      </c>
      <c r="J162">
        <f>+'Regresión modelo 1'!$B$18*Datos!D162+'Regresión modelo 1'!$B$17</f>
        <v>10.105630259082382</v>
      </c>
      <c r="K162">
        <f>+'Regresión modelo2'!$B$19*Datos!E162+'Regresión modelo2'!$B$18*Datos!D162+'Regresión modelo2'!$B$17</f>
        <v>9.7609687267997352</v>
      </c>
      <c r="L162">
        <f>+'Regresión grado 6'!$B$23*Datos!I162+'Regresión grado 6'!$B$22*Datos!H162+'Regresión grado 6'!$B$21*Datos!G162+'Regresión grado 6'!$B$20*Datos!F162+'Regresión grado 6'!$B$19*Datos!E162+'Regresión grado 6'!$B$18*Datos!D162+'Regresión grado 6'!$B$17</f>
        <v>9.2709977396970409</v>
      </c>
      <c r="M162">
        <f t="shared" si="33"/>
        <v>1.7092774190157967</v>
      </c>
      <c r="N162">
        <f t="shared" si="34"/>
        <v>0.92685258774333112</v>
      </c>
      <c r="O162">
        <f t="shared" si="35"/>
        <v>0.2235028201005238</v>
      </c>
      <c r="P162">
        <f t="shared" si="36"/>
        <v>1.3073933681244512</v>
      </c>
      <c r="Q162">
        <f t="shared" si="37"/>
        <v>0.96273183584180444</v>
      </c>
      <c r="R162">
        <f t="shared" si="38"/>
        <v>0.47276084873911017</v>
      </c>
      <c r="S162">
        <f t="shared" si="39"/>
        <v>0.12937276890270533</v>
      </c>
      <c r="T162">
        <f t="shared" si="40"/>
        <v>9.8630767374402711E-2</v>
      </c>
      <c r="U162">
        <f t="shared" si="41"/>
        <v>5.0993524323150047E-2</v>
      </c>
    </row>
    <row r="163" spans="1:21" x14ac:dyDescent="0.25">
      <c r="A163" s="7" t="s">
        <v>68</v>
      </c>
      <c r="B163" s="8">
        <v>58.348408500593003</v>
      </c>
      <c r="C163" s="9">
        <v>9.1946135814646404</v>
      </c>
      <c r="D163">
        <v>162</v>
      </c>
      <c r="E163">
        <f t="shared" si="28"/>
        <v>26244</v>
      </c>
      <c r="F163">
        <f t="shared" si="29"/>
        <v>4251528</v>
      </c>
      <c r="G163">
        <f t="shared" si="30"/>
        <v>688747536</v>
      </c>
      <c r="H163">
        <f t="shared" si="31"/>
        <v>111577100832</v>
      </c>
      <c r="I163">
        <f t="shared" si="32"/>
        <v>18075490334784</v>
      </c>
      <c r="J163">
        <f>+'Regresión modelo 1'!$B$18*Datos!D163+'Regresión modelo 1'!$B$17</f>
        <v>10.078511094838117</v>
      </c>
      <c r="K163">
        <f>+'Regresión modelo2'!$B$19*Datos!E163+'Regresión modelo2'!$B$18*Datos!D163+'Regresión modelo2'!$B$17</f>
        <v>9.7495535652254244</v>
      </c>
      <c r="L163">
        <f>+'Regresión grado 6'!$B$23*Datos!I163+'Regresión grado 6'!$B$22*Datos!H163+'Regresión grado 6'!$B$21*Datos!G163+'Regresión grado 6'!$B$20*Datos!F163+'Regresión grado 6'!$B$19*Datos!E163+'Regresión grado 6'!$B$18*Datos!D163+'Regresión grado 6'!$B$17</f>
        <v>9.228487580285158</v>
      </c>
      <c r="M163">
        <f t="shared" si="33"/>
        <v>0.78127481414781474</v>
      </c>
      <c r="N163">
        <f t="shared" si="34"/>
        <v>0.30795838557641925</v>
      </c>
      <c r="O163">
        <f t="shared" si="35"/>
        <v>1.1474477960924324E-3</v>
      </c>
      <c r="P163">
        <f t="shared" si="36"/>
        <v>0.88389751337347633</v>
      </c>
      <c r="Q163">
        <f t="shared" si="37"/>
        <v>0.55493998376078402</v>
      </c>
      <c r="R163">
        <f t="shared" si="38"/>
        <v>3.387399882051767E-2</v>
      </c>
      <c r="S163">
        <f t="shared" si="39"/>
        <v>8.7701199617290657E-2</v>
      </c>
      <c r="T163">
        <f t="shared" si="40"/>
        <v>5.6919527653054434E-2</v>
      </c>
      <c r="U163">
        <f t="shared" si="41"/>
        <v>3.6705904977195592E-3</v>
      </c>
    </row>
    <row r="164" spans="1:21" x14ac:dyDescent="0.25">
      <c r="A164" s="4" t="s">
        <v>67</v>
      </c>
      <c r="B164" s="5">
        <v>57.643647658329201</v>
      </c>
      <c r="C164" s="6">
        <v>9.2897531419744208</v>
      </c>
      <c r="D164">
        <v>163</v>
      </c>
      <c r="E164">
        <f t="shared" si="28"/>
        <v>26569</v>
      </c>
      <c r="F164">
        <f t="shared" si="29"/>
        <v>4330747</v>
      </c>
      <c r="G164">
        <f t="shared" si="30"/>
        <v>705911761</v>
      </c>
      <c r="H164">
        <f t="shared" si="31"/>
        <v>115063617043</v>
      </c>
      <c r="I164">
        <f t="shared" si="32"/>
        <v>18755369578009</v>
      </c>
      <c r="J164">
        <f>+'Regresión modelo 1'!$B$18*Datos!D164+'Regresión modelo 1'!$B$17</f>
        <v>10.051391930593853</v>
      </c>
      <c r="K164">
        <f>+'Regresión modelo2'!$B$19*Datos!E164+'Regresión modelo2'!$B$18*Datos!D164+'Regresión modelo2'!$B$17</f>
        <v>9.7384690142336368</v>
      </c>
      <c r="L164">
        <f>+'Regresión grado 6'!$B$23*Datos!I164+'Regresión grado 6'!$B$22*Datos!H164+'Regresión grado 6'!$B$21*Datos!G164+'Regresión grado 6'!$B$20*Datos!F164+'Regresión grado 6'!$B$19*Datos!E164+'Regresión grado 6'!$B$18*Datos!D164+'Regresión grado 6'!$B$17</f>
        <v>9.1877120736801494</v>
      </c>
      <c r="M164">
        <f t="shared" si="33"/>
        <v>0.58009364432967647</v>
      </c>
      <c r="N164">
        <f t="shared" si="34"/>
        <v>0.20134593401734899</v>
      </c>
      <c r="O164">
        <f t="shared" si="35"/>
        <v>1.0412379618636159E-2</v>
      </c>
      <c r="P164">
        <f t="shared" si="36"/>
        <v>0.76163878861943246</v>
      </c>
      <c r="Q164">
        <f t="shared" si="37"/>
        <v>0.44871587225921594</v>
      </c>
      <c r="R164">
        <f t="shared" si="38"/>
        <v>0.1020410682942714</v>
      </c>
      <c r="S164">
        <f t="shared" si="39"/>
        <v>7.5774459286698376E-2</v>
      </c>
      <c r="T164">
        <f t="shared" si="40"/>
        <v>4.6076633976385596E-2</v>
      </c>
      <c r="U164">
        <f t="shared" si="41"/>
        <v>1.1106254470749727E-2</v>
      </c>
    </row>
    <row r="165" spans="1:21" x14ac:dyDescent="0.25">
      <c r="A165" s="7" t="s">
        <v>66</v>
      </c>
      <c r="B165" s="8">
        <v>58.970529298371403</v>
      </c>
      <c r="C165" s="9">
        <v>8.9010274837347492</v>
      </c>
      <c r="D165">
        <v>164</v>
      </c>
      <c r="E165">
        <f t="shared" si="28"/>
        <v>26896</v>
      </c>
      <c r="F165">
        <f t="shared" si="29"/>
        <v>4410944</v>
      </c>
      <c r="G165">
        <f t="shared" si="30"/>
        <v>723394816</v>
      </c>
      <c r="H165">
        <f t="shared" si="31"/>
        <v>118636749824</v>
      </c>
      <c r="I165">
        <f t="shared" si="32"/>
        <v>19456426971136</v>
      </c>
      <c r="J165">
        <f>+'Regresión modelo 1'!$B$18*Datos!D165+'Regresión modelo 1'!$B$17</f>
        <v>10.024272766349588</v>
      </c>
      <c r="K165">
        <f>+'Regresión modelo2'!$B$19*Datos!E165+'Regresión modelo2'!$B$18*Datos!D165+'Regresión modelo2'!$B$17</f>
        <v>9.7277150738243758</v>
      </c>
      <c r="L165">
        <f>+'Regresión grado 6'!$B$23*Datos!I165+'Regresión grado 6'!$B$22*Datos!H165+'Regresión grado 6'!$B$21*Datos!G165+'Regresión grado 6'!$B$20*Datos!F165+'Regresión grado 6'!$B$19*Datos!E165+'Regresión grado 6'!$B$18*Datos!D165+'Regresión grado 6'!$B$17</f>
        <v>9.1487716771996865</v>
      </c>
      <c r="M165">
        <f t="shared" si="33"/>
        <v>1.2616799649164894</v>
      </c>
      <c r="N165">
        <f t="shared" si="34"/>
        <v>0.68341237160819457</v>
      </c>
      <c r="O165">
        <f t="shared" si="35"/>
        <v>6.1377185395592317E-2</v>
      </c>
      <c r="P165">
        <f t="shared" si="36"/>
        <v>1.1232452826148389</v>
      </c>
      <c r="Q165">
        <f t="shared" si="37"/>
        <v>0.82668759008962667</v>
      </c>
      <c r="R165">
        <f t="shared" si="38"/>
        <v>0.24774419346493737</v>
      </c>
      <c r="S165">
        <f t="shared" si="39"/>
        <v>0.11205254573533287</v>
      </c>
      <c r="T165">
        <f t="shared" si="40"/>
        <v>8.4982710103640072E-2</v>
      </c>
      <c r="U165">
        <f t="shared" si="41"/>
        <v>2.707950337009268E-2</v>
      </c>
    </row>
    <row r="166" spans="1:21" x14ac:dyDescent="0.25">
      <c r="A166" s="4" t="s">
        <v>65</v>
      </c>
      <c r="B166" s="5">
        <v>59.156223683161699</v>
      </c>
      <c r="C166" s="6">
        <v>8.3503507604118994</v>
      </c>
      <c r="D166">
        <v>165</v>
      </c>
      <c r="E166">
        <f t="shared" si="28"/>
        <v>27225</v>
      </c>
      <c r="F166">
        <f t="shared" si="29"/>
        <v>4492125</v>
      </c>
      <c r="G166">
        <f t="shared" si="30"/>
        <v>741200625</v>
      </c>
      <c r="H166">
        <f t="shared" si="31"/>
        <v>122298103125</v>
      </c>
      <c r="I166">
        <f t="shared" si="32"/>
        <v>20179187015625</v>
      </c>
      <c r="J166">
        <f>+'Regresión modelo 1'!$B$18*Datos!D166+'Regresión modelo 1'!$B$17</f>
        <v>9.9971536021053247</v>
      </c>
      <c r="K166">
        <f>+'Regresión modelo2'!$B$19*Datos!E166+'Regresión modelo2'!$B$18*Datos!D166+'Regresión modelo2'!$B$17</f>
        <v>9.7172917439976416</v>
      </c>
      <c r="L166">
        <f>+'Regresión grado 6'!$B$23*Datos!I166+'Regresión grado 6'!$B$22*Datos!H166+'Regresión grado 6'!$B$21*Datos!G166+'Regresión grado 6'!$B$20*Datos!F166+'Regresión grado 6'!$B$19*Datos!E166+'Regresión grado 6'!$B$18*Datos!D166+'Regresión grado 6'!$B$17</f>
        <v>9.1117646444193987</v>
      </c>
      <c r="M166">
        <f t="shared" si="33"/>
        <v>2.7119595994095409</v>
      </c>
      <c r="N166">
        <f t="shared" si="34"/>
        <v>1.8685276526063563</v>
      </c>
      <c r="O166">
        <f t="shared" si="35"/>
        <v>0.57975110275938568</v>
      </c>
      <c r="P166">
        <f t="shared" si="36"/>
        <v>1.6468028416934253</v>
      </c>
      <c r="Q166">
        <f t="shared" si="37"/>
        <v>1.3669409835857422</v>
      </c>
      <c r="R166">
        <f t="shared" si="38"/>
        <v>0.76141388400749932</v>
      </c>
      <c r="S166">
        <f t="shared" si="39"/>
        <v>0.16472717207692208</v>
      </c>
      <c r="T166">
        <f t="shared" si="40"/>
        <v>0.14067098319139176</v>
      </c>
      <c r="U166">
        <f t="shared" si="41"/>
        <v>8.3563822565789786E-2</v>
      </c>
    </row>
    <row r="167" spans="1:21" x14ac:dyDescent="0.25">
      <c r="A167" s="7" t="s">
        <v>64</v>
      </c>
      <c r="B167" s="8">
        <v>61.274883625070999</v>
      </c>
      <c r="C167" s="9">
        <v>7.8602638377877598</v>
      </c>
      <c r="D167">
        <v>166</v>
      </c>
      <c r="E167">
        <f t="shared" si="28"/>
        <v>27556</v>
      </c>
      <c r="F167">
        <f t="shared" si="29"/>
        <v>4574296</v>
      </c>
      <c r="G167">
        <f t="shared" si="30"/>
        <v>759333136</v>
      </c>
      <c r="H167">
        <f t="shared" si="31"/>
        <v>126049300576</v>
      </c>
      <c r="I167">
        <f t="shared" si="32"/>
        <v>20924183895616</v>
      </c>
      <c r="J167">
        <f>+'Regresión modelo 1'!$B$18*Datos!D167+'Regresión modelo 1'!$B$17</f>
        <v>9.9700344378610595</v>
      </c>
      <c r="K167">
        <f>+'Regresión modelo2'!$B$19*Datos!E167+'Regresión modelo2'!$B$18*Datos!D167+'Regresión modelo2'!$B$17</f>
        <v>9.7071990247534305</v>
      </c>
      <c r="L167">
        <f>+'Regresión grado 6'!$B$23*Datos!I167+'Regresión grado 6'!$B$22*Datos!H167+'Regresión grado 6'!$B$21*Datos!G167+'Regresión grado 6'!$B$20*Datos!F167+'Regresión grado 6'!$B$19*Datos!E167+'Regresión grado 6'!$B$18*Datos!D167+'Regresión grado 6'!$B$17</f>
        <v>9.0767867326694862</v>
      </c>
      <c r="M167">
        <f t="shared" si="33"/>
        <v>4.4511319849336513</v>
      </c>
      <c r="N167">
        <f t="shared" si="34"/>
        <v>3.4111695848519172</v>
      </c>
      <c r="O167">
        <f t="shared" si="35"/>
        <v>1.4799279537714158</v>
      </c>
      <c r="P167">
        <f t="shared" si="36"/>
        <v>2.1097706000732996</v>
      </c>
      <c r="Q167">
        <f t="shared" si="37"/>
        <v>1.8469351869656707</v>
      </c>
      <c r="R167">
        <f t="shared" si="38"/>
        <v>1.2165228948817264</v>
      </c>
      <c r="S167">
        <f t="shared" si="39"/>
        <v>0.21161116475801495</v>
      </c>
      <c r="T167">
        <f t="shared" si="40"/>
        <v>0.19026448126343881</v>
      </c>
      <c r="U167">
        <f t="shared" si="41"/>
        <v>0.13402572195545534</v>
      </c>
    </row>
    <row r="168" spans="1:21" x14ac:dyDescent="0.25">
      <c r="A168" s="4" t="s">
        <v>63</v>
      </c>
      <c r="B168" s="5">
        <v>60.333447953675702</v>
      </c>
      <c r="C168" s="6">
        <v>7.7100142034449801</v>
      </c>
      <c r="D168">
        <v>167</v>
      </c>
      <c r="E168">
        <f t="shared" si="28"/>
        <v>27889</v>
      </c>
      <c r="F168">
        <f t="shared" si="29"/>
        <v>4657463</v>
      </c>
      <c r="G168">
        <f t="shared" si="30"/>
        <v>777796321</v>
      </c>
      <c r="H168">
        <f t="shared" si="31"/>
        <v>129891985607</v>
      </c>
      <c r="I168">
        <f t="shared" si="32"/>
        <v>21691961596369</v>
      </c>
      <c r="J168">
        <f>+'Regresión modelo 1'!$B$18*Datos!D168+'Regresión modelo 1'!$B$17</f>
        <v>9.9429152736167943</v>
      </c>
      <c r="K168">
        <f>+'Regresión modelo2'!$B$19*Datos!E168+'Regresión modelo2'!$B$18*Datos!D168+'Regresión modelo2'!$B$17</f>
        <v>9.6974369160917462</v>
      </c>
      <c r="L168">
        <f>+'Regresión grado 6'!$B$23*Datos!I168+'Regresión grado 6'!$B$22*Datos!H168+'Regresión grado 6'!$B$21*Datos!G168+'Regresión grado 6'!$B$20*Datos!F168+'Regresión grado 6'!$B$19*Datos!E168+'Regresión grado 6'!$B$18*Datos!D168+'Regresión grado 6'!$B$17</f>
        <v>9.0439309041507734</v>
      </c>
      <c r="M168">
        <f t="shared" si="33"/>
        <v>4.9858471891744331</v>
      </c>
      <c r="N168">
        <f t="shared" si="34"/>
        <v>3.94984903874423</v>
      </c>
      <c r="O168">
        <f t="shared" si="35"/>
        <v>1.7793337644218288</v>
      </c>
      <c r="P168">
        <f t="shared" si="36"/>
        <v>2.2329010701718142</v>
      </c>
      <c r="Q168">
        <f t="shared" si="37"/>
        <v>1.9874227126467661</v>
      </c>
      <c r="R168">
        <f t="shared" si="38"/>
        <v>1.3339167007057933</v>
      </c>
      <c r="S168">
        <f t="shared" si="39"/>
        <v>0.22457207053717387</v>
      </c>
      <c r="T168">
        <f t="shared" si="40"/>
        <v>0.2049430926793526</v>
      </c>
      <c r="U168">
        <f t="shared" si="41"/>
        <v>0.14749302209878484</v>
      </c>
    </row>
    <row r="169" spans="1:21" x14ac:dyDescent="0.25">
      <c r="A169" s="7" t="s">
        <v>62</v>
      </c>
      <c r="B169" s="8">
        <v>58.879317666761501</v>
      </c>
      <c r="C169" s="9">
        <v>8.7229141060338495</v>
      </c>
      <c r="D169">
        <v>168</v>
      </c>
      <c r="E169">
        <f t="shared" si="28"/>
        <v>28224</v>
      </c>
      <c r="F169">
        <f t="shared" si="29"/>
        <v>4741632</v>
      </c>
      <c r="G169">
        <f t="shared" si="30"/>
        <v>796594176</v>
      </c>
      <c r="H169">
        <f t="shared" si="31"/>
        <v>133827821568</v>
      </c>
      <c r="I169">
        <f t="shared" si="32"/>
        <v>22483074023424</v>
      </c>
      <c r="J169">
        <f>+'Regresión modelo 1'!$B$18*Datos!D169+'Regresión modelo 1'!$B$17</f>
        <v>9.9157961093725291</v>
      </c>
      <c r="K169">
        <f>+'Regresión modelo2'!$B$19*Datos!E169+'Regresión modelo2'!$B$18*Datos!D169+'Regresión modelo2'!$B$17</f>
        <v>9.688005418012585</v>
      </c>
      <c r="L169">
        <f>+'Regresión grado 6'!$B$23*Datos!I169+'Regresión grado 6'!$B$22*Datos!H169+'Regresión grado 6'!$B$21*Datos!G169+'Regresión grado 6'!$B$20*Datos!F169+'Regresión grado 6'!$B$19*Datos!E169+'Regresión grado 6'!$B$18*Datos!D169+'Regresión grado 6'!$B$17</f>
        <v>9.0132870206730438</v>
      </c>
      <c r="M169">
        <f t="shared" si="33"/>
        <v>1.4229674738893014</v>
      </c>
      <c r="N169">
        <f t="shared" si="34"/>
        <v>0.93140124045683681</v>
      </c>
      <c r="O169">
        <f t="shared" si="35"/>
        <v>8.4316429556060779E-2</v>
      </c>
      <c r="P169">
        <f t="shared" si="36"/>
        <v>1.1928820033386796</v>
      </c>
      <c r="Q169">
        <f t="shared" si="37"/>
        <v>0.96509131197873543</v>
      </c>
      <c r="R169">
        <f t="shared" si="38"/>
        <v>0.29037291463919424</v>
      </c>
      <c r="S169">
        <f t="shared" si="39"/>
        <v>0.12030118310028109</v>
      </c>
      <c r="T169">
        <f t="shared" si="40"/>
        <v>9.9617131735328449E-2</v>
      </c>
      <c r="U169">
        <f t="shared" si="41"/>
        <v>3.2216095412604687E-2</v>
      </c>
    </row>
    <row r="170" spans="1:21" x14ac:dyDescent="0.25">
      <c r="A170" s="4" t="s">
        <v>61</v>
      </c>
      <c r="B170" s="5">
        <v>56.935349068708803</v>
      </c>
      <c r="C170" s="6">
        <v>10.7851505845238</v>
      </c>
      <c r="D170">
        <v>169</v>
      </c>
      <c r="E170">
        <f t="shared" si="28"/>
        <v>28561</v>
      </c>
      <c r="F170">
        <f t="shared" si="29"/>
        <v>4826809</v>
      </c>
      <c r="G170">
        <f t="shared" si="30"/>
        <v>815730721</v>
      </c>
      <c r="H170">
        <f t="shared" si="31"/>
        <v>137858491849</v>
      </c>
      <c r="I170">
        <f t="shared" si="32"/>
        <v>23298085122481</v>
      </c>
      <c r="J170">
        <f>+'Regresión modelo 1'!$B$18*Datos!D170+'Regresión modelo 1'!$B$17</f>
        <v>9.8886769451282657</v>
      </c>
      <c r="K170">
        <f>+'Regresión modelo2'!$B$19*Datos!E170+'Regresión modelo2'!$B$18*Datos!D170+'Regresión modelo2'!$B$17</f>
        <v>9.6789045305159505</v>
      </c>
      <c r="L170">
        <f>+'Regresión grado 6'!$B$23*Datos!I170+'Regresión grado 6'!$B$22*Datos!H170+'Regresión grado 6'!$B$21*Datos!G170+'Regresión grado 6'!$B$20*Datos!F170+'Regresión grado 6'!$B$19*Datos!E170+'Regresión grado 6'!$B$18*Datos!D170+'Regresión grado 6'!$B$17</f>
        <v>8.9849415320138384</v>
      </c>
      <c r="M170">
        <f t="shared" si="33"/>
        <v>0.80366498613107418</v>
      </c>
      <c r="N170">
        <f t="shared" si="34"/>
        <v>1.2237803320079377</v>
      </c>
      <c r="O170">
        <f t="shared" si="35"/>
        <v>3.240752632738813</v>
      </c>
      <c r="P170">
        <f t="shared" si="36"/>
        <v>0.89647363939553415</v>
      </c>
      <c r="Q170">
        <f t="shared" si="37"/>
        <v>1.1062460540078494</v>
      </c>
      <c r="R170">
        <f t="shared" si="38"/>
        <v>1.8002090525099614</v>
      </c>
      <c r="S170">
        <f t="shared" si="39"/>
        <v>9.0656580690219521E-2</v>
      </c>
      <c r="T170">
        <f t="shared" si="40"/>
        <v>0.11429455167369845</v>
      </c>
      <c r="U170">
        <f t="shared" si="41"/>
        <v>0.20035846044136382</v>
      </c>
    </row>
    <row r="171" spans="1:21" x14ac:dyDescent="0.25">
      <c r="A171" s="7" t="s">
        <v>60</v>
      </c>
      <c r="B171" s="8">
        <v>57.389729741355403</v>
      </c>
      <c r="C171" s="9">
        <v>9.8563163401476199</v>
      </c>
      <c r="D171">
        <v>170</v>
      </c>
      <c r="E171">
        <f t="shared" si="28"/>
        <v>28900</v>
      </c>
      <c r="F171">
        <f t="shared" si="29"/>
        <v>4913000</v>
      </c>
      <c r="G171">
        <f t="shared" si="30"/>
        <v>835210000</v>
      </c>
      <c r="H171">
        <f t="shared" si="31"/>
        <v>141985700000</v>
      </c>
      <c r="I171">
        <f t="shared" si="32"/>
        <v>24137569000000</v>
      </c>
      <c r="J171">
        <f>+'Regresión modelo 1'!$B$18*Datos!D171+'Regresión modelo 1'!$B$17</f>
        <v>9.8615577808840005</v>
      </c>
      <c r="K171">
        <f>+'Regresión modelo2'!$B$19*Datos!E171+'Regresión modelo2'!$B$18*Datos!D171+'Regresión modelo2'!$B$17</f>
        <v>9.6701342536018409</v>
      </c>
      <c r="L171">
        <f>+'Regresión grado 6'!$B$23*Datos!I171+'Regresión grado 6'!$B$22*Datos!H171+'Regresión grado 6'!$B$21*Datos!G171+'Regresión grado 6'!$B$20*Datos!F171+'Regresión grado 6'!$B$19*Datos!E171+'Regresión grado 6'!$B$18*Datos!D171+'Regresión grado 6'!$B$17</f>
        <v>8.9589771578982855</v>
      </c>
      <c r="M171">
        <f t="shared" si="33"/>
        <v>2.7472700992989523E-5</v>
      </c>
      <c r="N171">
        <f t="shared" si="34"/>
        <v>3.4663769350539962E-2</v>
      </c>
      <c r="O171">
        <f t="shared" si="35"/>
        <v>0.80521760799990416</v>
      </c>
      <c r="P171">
        <f t="shared" si="36"/>
        <v>5.2414407363805537E-3</v>
      </c>
      <c r="Q171">
        <f t="shared" si="37"/>
        <v>0.18618208654577906</v>
      </c>
      <c r="R171">
        <f t="shared" si="38"/>
        <v>0.8973391822493344</v>
      </c>
      <c r="S171">
        <f t="shared" si="39"/>
        <v>5.3150230955810571E-4</v>
      </c>
      <c r="T171">
        <f t="shared" si="40"/>
        <v>1.9253309381556075E-2</v>
      </c>
      <c r="U171">
        <f t="shared" si="41"/>
        <v>0.10016089632042817</v>
      </c>
    </row>
    <row r="172" spans="1:21" x14ac:dyDescent="0.25">
      <c r="A172" s="4" t="s">
        <v>59</v>
      </c>
      <c r="B172" s="5">
        <v>58.230030224858801</v>
      </c>
      <c r="C172" s="6">
        <v>8.8606104478735599</v>
      </c>
      <c r="D172">
        <v>171</v>
      </c>
      <c r="E172">
        <f t="shared" si="28"/>
        <v>29241</v>
      </c>
      <c r="F172">
        <f t="shared" si="29"/>
        <v>5000211</v>
      </c>
      <c r="G172">
        <f t="shared" si="30"/>
        <v>855036081</v>
      </c>
      <c r="H172">
        <f t="shared" si="31"/>
        <v>146211169851</v>
      </c>
      <c r="I172">
        <f t="shared" si="32"/>
        <v>25002110044521</v>
      </c>
      <c r="J172">
        <f>+'Regresión modelo 1'!$B$18*Datos!D172+'Regresión modelo 1'!$B$17</f>
        <v>9.8344386166397371</v>
      </c>
      <c r="K172">
        <f>+'Regresión modelo2'!$B$19*Datos!E172+'Regresión modelo2'!$B$18*Datos!D172+'Regresión modelo2'!$B$17</f>
        <v>9.6616945872702562</v>
      </c>
      <c r="L172">
        <f>+'Regresión grado 6'!$B$23*Datos!I172+'Regresión grado 6'!$B$22*Datos!H172+'Regresión grado 6'!$B$21*Datos!G172+'Regresión grado 6'!$B$20*Datos!F172+'Regresión grado 6'!$B$19*Datos!E172+'Regresión grado 6'!$B$18*Datos!D172+'Regresión grado 6'!$B$17</f>
        <v>8.9354725636008716</v>
      </c>
      <c r="M172">
        <f t="shared" si="33"/>
        <v>0.94834130228248603</v>
      </c>
      <c r="N172">
        <f t="shared" si="34"/>
        <v>0.64173579839294559</v>
      </c>
      <c r="O172">
        <f t="shared" si="35"/>
        <v>5.6043363711694126E-3</v>
      </c>
      <c r="P172">
        <f t="shared" si="36"/>
        <v>0.97382816876617717</v>
      </c>
      <c r="Q172">
        <f t="shared" si="37"/>
        <v>0.80108413939669632</v>
      </c>
      <c r="R172">
        <f t="shared" si="38"/>
        <v>7.4862115727311718E-2</v>
      </c>
      <c r="S172">
        <f t="shared" si="39"/>
        <v>9.9022242827208576E-2</v>
      </c>
      <c r="T172">
        <f t="shared" si="40"/>
        <v>8.2913419810657529E-2</v>
      </c>
      <c r="U172">
        <f t="shared" si="41"/>
        <v>8.3780813151692248E-3</v>
      </c>
    </row>
    <row r="173" spans="1:21" x14ac:dyDescent="0.25">
      <c r="A173" s="7" t="s">
        <v>58</v>
      </c>
      <c r="B173" s="8">
        <v>59.272200213826501</v>
      </c>
      <c r="C173" s="9">
        <v>9.5040711841251806</v>
      </c>
      <c r="D173">
        <v>172</v>
      </c>
      <c r="E173">
        <f t="shared" si="28"/>
        <v>29584</v>
      </c>
      <c r="F173">
        <f t="shared" si="29"/>
        <v>5088448</v>
      </c>
      <c r="G173">
        <f t="shared" si="30"/>
        <v>875213056</v>
      </c>
      <c r="H173">
        <f t="shared" si="31"/>
        <v>150536645632</v>
      </c>
      <c r="I173">
        <f t="shared" si="32"/>
        <v>25892303048704</v>
      </c>
      <c r="J173">
        <f>+'Regresión modelo 1'!$B$18*Datos!D173+'Regresión modelo 1'!$B$17</f>
        <v>9.8073194523954719</v>
      </c>
      <c r="K173">
        <f>+'Regresión modelo2'!$B$19*Datos!E173+'Regresión modelo2'!$B$18*Datos!D173+'Regresión modelo2'!$B$17</f>
        <v>9.6535855315211982</v>
      </c>
      <c r="L173">
        <f>+'Regresión grado 6'!$B$23*Datos!I173+'Regresión grado 6'!$B$22*Datos!H173+'Regresión grado 6'!$B$21*Datos!G173+'Regresión grado 6'!$B$20*Datos!F173+'Regresión grado 6'!$B$19*Datos!E173+'Regresión grado 6'!$B$18*Datos!D173+'Regresión grado 6'!$B$17</f>
        <v>8.9145020291668793</v>
      </c>
      <c r="M173">
        <f t="shared" si="33"/>
        <v>9.1959512208930547E-2</v>
      </c>
      <c r="N173">
        <f t="shared" si="34"/>
        <v>2.2354540077257051E-2</v>
      </c>
      <c r="O173">
        <f t="shared" si="35"/>
        <v>0.34759178847824551</v>
      </c>
      <c r="P173">
        <f t="shared" si="36"/>
        <v>0.30324826827029128</v>
      </c>
      <c r="Q173">
        <f t="shared" si="37"/>
        <v>0.14951434739601766</v>
      </c>
      <c r="R173">
        <f t="shared" si="38"/>
        <v>0.58956915495830131</v>
      </c>
      <c r="S173">
        <f t="shared" si="39"/>
        <v>3.0920606771529385E-2</v>
      </c>
      <c r="T173">
        <f t="shared" si="40"/>
        <v>1.5487960085692367E-2</v>
      </c>
      <c r="U173">
        <f t="shared" si="41"/>
        <v>6.613596059873246E-2</v>
      </c>
    </row>
    <row r="174" spans="1:21" x14ac:dyDescent="0.25">
      <c r="A174" s="4" t="s">
        <v>57</v>
      </c>
      <c r="B174" s="5">
        <v>58.813644875572102</v>
      </c>
      <c r="C174" s="6">
        <v>8.9337302074684004</v>
      </c>
      <c r="D174">
        <v>173</v>
      </c>
      <c r="E174">
        <f t="shared" si="28"/>
        <v>29929</v>
      </c>
      <c r="F174">
        <f t="shared" si="29"/>
        <v>5177717</v>
      </c>
      <c r="G174">
        <f t="shared" si="30"/>
        <v>895745041</v>
      </c>
      <c r="H174">
        <f t="shared" si="31"/>
        <v>154963892093</v>
      </c>
      <c r="I174">
        <f t="shared" si="32"/>
        <v>26808753332089</v>
      </c>
      <c r="J174">
        <f>+'Regresión modelo 1'!$B$18*Datos!D174+'Regresión modelo 1'!$B$17</f>
        <v>9.7802002881512067</v>
      </c>
      <c r="K174">
        <f>+'Regresión modelo2'!$B$19*Datos!E174+'Regresión modelo2'!$B$18*Datos!D174+'Regresión modelo2'!$B$17</f>
        <v>9.6458070863546652</v>
      </c>
      <c r="L174">
        <f>+'Regresión grado 6'!$B$23*Datos!I174+'Regresión grado 6'!$B$22*Datos!H174+'Regresión grado 6'!$B$21*Datos!G174+'Regresión grado 6'!$B$20*Datos!F174+'Regresión grado 6'!$B$19*Datos!E174+'Regresión grado 6'!$B$18*Datos!D174+'Regresión grado 6'!$B$17</f>
        <v>8.896135112254516</v>
      </c>
      <c r="M174">
        <f t="shared" si="33"/>
        <v>0.71651159749115656</v>
      </c>
      <c r="N174">
        <f t="shared" si="34"/>
        <v>0.50705348144440421</v>
      </c>
      <c r="O174">
        <f t="shared" si="35"/>
        <v>1.413391184141032E-3</v>
      </c>
      <c r="P174">
        <f t="shared" si="36"/>
        <v>0.84647008068280627</v>
      </c>
      <c r="Q174">
        <f t="shared" si="37"/>
        <v>0.71207687888626481</v>
      </c>
      <c r="R174">
        <f t="shared" si="38"/>
        <v>3.7595095213884377E-2</v>
      </c>
      <c r="S174">
        <f t="shared" si="39"/>
        <v>8.6549360518548044E-2</v>
      </c>
      <c r="T174">
        <f t="shared" si="40"/>
        <v>7.3822425900845201E-2</v>
      </c>
      <c r="U174">
        <f t="shared" si="41"/>
        <v>4.2260031732315705E-3</v>
      </c>
    </row>
    <row r="175" spans="1:21" x14ac:dyDescent="0.25">
      <c r="A175" s="7" t="s">
        <v>56</v>
      </c>
      <c r="B175" s="8">
        <v>59.098452764215203</v>
      </c>
      <c r="C175" s="9">
        <v>8.2457879368561606</v>
      </c>
      <c r="D175">
        <v>174</v>
      </c>
      <c r="E175">
        <f t="shared" si="28"/>
        <v>30276</v>
      </c>
      <c r="F175">
        <f t="shared" si="29"/>
        <v>5268024</v>
      </c>
      <c r="G175">
        <f t="shared" si="30"/>
        <v>916636176</v>
      </c>
      <c r="H175">
        <f t="shared" si="31"/>
        <v>159494694624</v>
      </c>
      <c r="I175">
        <f t="shared" si="32"/>
        <v>27752076864576</v>
      </c>
      <c r="J175">
        <f>+'Regresión modelo 1'!$B$18*Datos!D175+'Regresión modelo 1'!$B$17</f>
        <v>9.7530811239069415</v>
      </c>
      <c r="K175">
        <f>+'Regresión modelo2'!$B$19*Datos!E175+'Regresión modelo2'!$B$18*Datos!D175+'Regresión modelo2'!$B$17</f>
        <v>9.6383592517706571</v>
      </c>
      <c r="L175">
        <f>+'Regresión grado 6'!$B$23*Datos!I175+'Regresión grado 6'!$B$22*Datos!H175+'Regresión grado 6'!$B$21*Datos!G175+'Regresión grado 6'!$B$20*Datos!F175+'Regresión grado 6'!$B$19*Datos!E175+'Regresión grado 6'!$B$18*Datos!D175+'Regresión grado 6'!$B$17</f>
        <v>8.8804363046013712</v>
      </c>
      <c r="M175">
        <f t="shared" si="33"/>
        <v>2.2719327517297003</v>
      </c>
      <c r="N175">
        <f t="shared" si="34"/>
        <v>1.9392548671226897</v>
      </c>
      <c r="O175">
        <f t="shared" si="35"/>
        <v>0.40277855068166007</v>
      </c>
      <c r="P175">
        <f t="shared" si="36"/>
        <v>1.5072931870507809</v>
      </c>
      <c r="Q175">
        <f t="shared" si="37"/>
        <v>1.3925713149144965</v>
      </c>
      <c r="R175">
        <f t="shared" si="38"/>
        <v>0.63464836774521061</v>
      </c>
      <c r="S175">
        <f t="shared" si="39"/>
        <v>0.15454533474104656</v>
      </c>
      <c r="T175">
        <f t="shared" si="40"/>
        <v>0.1444821964546163</v>
      </c>
      <c r="U175">
        <f t="shared" si="41"/>
        <v>7.1465899419420359E-2</v>
      </c>
    </row>
    <row r="176" spans="1:21" x14ac:dyDescent="0.25">
      <c r="A176" s="4" t="s">
        <v>55</v>
      </c>
      <c r="B176" s="5">
        <v>58.352058708201902</v>
      </c>
      <c r="C176" s="6">
        <v>8.8394016627336693</v>
      </c>
      <c r="D176">
        <v>175</v>
      </c>
      <c r="E176">
        <f t="shared" si="28"/>
        <v>30625</v>
      </c>
      <c r="F176">
        <f t="shared" si="29"/>
        <v>5359375</v>
      </c>
      <c r="G176">
        <f t="shared" si="30"/>
        <v>937890625</v>
      </c>
      <c r="H176">
        <f t="shared" si="31"/>
        <v>164130859375</v>
      </c>
      <c r="I176">
        <f t="shared" si="32"/>
        <v>28722900390625</v>
      </c>
      <c r="J176">
        <f>+'Regresión modelo 1'!$B$18*Datos!D176+'Regresión modelo 1'!$B$17</f>
        <v>9.7259619596626781</v>
      </c>
      <c r="K176">
        <f>+'Regresión modelo2'!$B$19*Datos!E176+'Regresión modelo2'!$B$18*Datos!D176+'Regresión modelo2'!$B$17</f>
        <v>9.6312420277691739</v>
      </c>
      <c r="L176">
        <f>+'Regresión grado 6'!$B$23*Datos!I176+'Regresión grado 6'!$B$22*Datos!H176+'Regresión grado 6'!$B$21*Datos!G176+'Regresión grado 6'!$B$20*Datos!F176+'Regresión grado 6'!$B$19*Datos!E176+'Regresión grado 6'!$B$18*Datos!D176+'Regresión grado 6'!$B$17</f>
        <v>8.8674646821075847</v>
      </c>
      <c r="M176">
        <f t="shared" si="33"/>
        <v>0.78598916009085218</v>
      </c>
      <c r="N176">
        <f t="shared" si="34"/>
        <v>0.62701116369956111</v>
      </c>
      <c r="O176">
        <f t="shared" si="35"/>
        <v>7.8753305638074608E-4</v>
      </c>
      <c r="P176">
        <f t="shared" si="36"/>
        <v>0.88656029692900873</v>
      </c>
      <c r="Q176">
        <f t="shared" si="37"/>
        <v>0.79184036503550459</v>
      </c>
      <c r="R176">
        <f t="shared" si="38"/>
        <v>2.806301937391531E-2</v>
      </c>
      <c r="S176">
        <f t="shared" si="39"/>
        <v>9.1153995934378187E-2</v>
      </c>
      <c r="T176">
        <f t="shared" si="40"/>
        <v>8.2215810043236318E-2</v>
      </c>
      <c r="U176">
        <f t="shared" si="41"/>
        <v>3.1647173549548776E-3</v>
      </c>
    </row>
    <row r="177" spans="1:21" x14ac:dyDescent="0.25">
      <c r="A177" s="7" t="s">
        <v>54</v>
      </c>
      <c r="B177" s="8">
        <v>58.8605007750852</v>
      </c>
      <c r="C177" s="9">
        <v>9.0939568525087306</v>
      </c>
      <c r="D177">
        <v>176</v>
      </c>
      <c r="E177">
        <f t="shared" si="28"/>
        <v>30976</v>
      </c>
      <c r="F177">
        <f t="shared" si="29"/>
        <v>5451776</v>
      </c>
      <c r="G177">
        <f t="shared" si="30"/>
        <v>959512576</v>
      </c>
      <c r="H177">
        <f t="shared" si="31"/>
        <v>168874213376</v>
      </c>
      <c r="I177">
        <f t="shared" si="32"/>
        <v>29721861554176</v>
      </c>
      <c r="J177">
        <f>+'Regresión modelo 1'!$B$18*Datos!D177+'Regresión modelo 1'!$B$17</f>
        <v>9.6988427954184129</v>
      </c>
      <c r="K177">
        <f>+'Regresión modelo2'!$B$19*Datos!E177+'Regresión modelo2'!$B$18*Datos!D177+'Regresión modelo2'!$B$17</f>
        <v>9.6244554143502157</v>
      </c>
      <c r="L177">
        <f>+'Regresión grado 6'!$B$23*Datos!I177+'Regresión grado 6'!$B$22*Datos!H177+'Regresión grado 6'!$B$21*Datos!G177+'Regresión grado 6'!$B$20*Datos!F177+'Regresión grado 6'!$B$19*Datos!E177+'Regresión grado 6'!$B$18*Datos!D177+'Regresión grado 6'!$B$17</f>
        <v>8.8572735485433398</v>
      </c>
      <c r="M177">
        <f t="shared" si="33"/>
        <v>0.36588700392973533</v>
      </c>
      <c r="N177">
        <f t="shared" si="34"/>
        <v>0.28142872411588393</v>
      </c>
      <c r="O177">
        <f t="shared" si="35"/>
        <v>5.6018986375973592E-2</v>
      </c>
      <c r="P177">
        <f t="shared" si="36"/>
        <v>0.60488594290968223</v>
      </c>
      <c r="Q177">
        <f t="shared" si="37"/>
        <v>0.53049856184148503</v>
      </c>
      <c r="R177">
        <f t="shared" si="38"/>
        <v>0.23668330396539083</v>
      </c>
      <c r="S177">
        <f t="shared" si="39"/>
        <v>6.2366815883996105E-2</v>
      </c>
      <c r="T177">
        <f t="shared" si="40"/>
        <v>5.5119852397103243E-2</v>
      </c>
      <c r="U177">
        <f t="shared" si="41"/>
        <v>2.6721914217532051E-2</v>
      </c>
    </row>
    <row r="178" spans="1:21" x14ac:dyDescent="0.25">
      <c r="A178" s="4" t="s">
        <v>53</v>
      </c>
      <c r="B178" s="5">
        <v>58.7146237165434</v>
      </c>
      <c r="C178" s="6">
        <v>8.9807676737036601</v>
      </c>
      <c r="D178">
        <v>177</v>
      </c>
      <c r="E178">
        <f t="shared" si="28"/>
        <v>31329</v>
      </c>
      <c r="F178">
        <f t="shared" si="29"/>
        <v>5545233</v>
      </c>
      <c r="G178">
        <f t="shared" si="30"/>
        <v>981506241</v>
      </c>
      <c r="H178">
        <f t="shared" si="31"/>
        <v>173726604657</v>
      </c>
      <c r="I178">
        <f t="shared" si="32"/>
        <v>30749609024289</v>
      </c>
      <c r="J178">
        <f>+'Regresión modelo 1'!$B$18*Datos!D178+'Regresión modelo 1'!$B$17</f>
        <v>9.6717236311741495</v>
      </c>
      <c r="K178">
        <f>+'Regresión modelo2'!$B$19*Datos!E178+'Regresión modelo2'!$B$18*Datos!D178+'Regresión modelo2'!$B$17</f>
        <v>9.6179994115137841</v>
      </c>
      <c r="L178">
        <f>+'Regresión grado 6'!$B$23*Datos!I178+'Regresión grado 6'!$B$22*Datos!H178+'Regresión grado 6'!$B$21*Datos!G178+'Regresión grado 6'!$B$20*Datos!F178+'Regresión grado 6'!$B$19*Datos!E178+'Regresión grado 6'!$B$18*Datos!D178+'Regresión grado 6'!$B$17</f>
        <v>8.8499100728746214</v>
      </c>
      <c r="M178">
        <f t="shared" si="33"/>
        <v>0.47742013516396065</v>
      </c>
      <c r="N178">
        <f t="shared" si="34"/>
        <v>0.40606428767251063</v>
      </c>
      <c r="O178">
        <f t="shared" si="35"/>
        <v>1.7123711694732043E-2</v>
      </c>
      <c r="P178">
        <f t="shared" si="36"/>
        <v>0.69095595747048932</v>
      </c>
      <c r="Q178">
        <f t="shared" si="37"/>
        <v>0.63723173781012399</v>
      </c>
      <c r="R178">
        <f t="shared" si="38"/>
        <v>0.13085760082903874</v>
      </c>
      <c r="S178">
        <f t="shared" si="39"/>
        <v>7.1440829351593779E-2</v>
      </c>
      <c r="T178">
        <f t="shared" si="40"/>
        <v>6.6254083676412875E-2</v>
      </c>
      <c r="U178">
        <f t="shared" si="41"/>
        <v>1.4786319832799575E-2</v>
      </c>
    </row>
    <row r="179" spans="1:21" x14ac:dyDescent="0.25">
      <c r="A179" s="7" t="s">
        <v>52</v>
      </c>
      <c r="B179" s="8">
        <v>61.410591360416397</v>
      </c>
      <c r="C179" s="9">
        <v>8.1850246148028898</v>
      </c>
      <c r="D179">
        <v>178</v>
      </c>
      <c r="E179">
        <f t="shared" si="28"/>
        <v>31684</v>
      </c>
      <c r="F179">
        <f t="shared" si="29"/>
        <v>5639752</v>
      </c>
      <c r="G179">
        <f t="shared" si="30"/>
        <v>1003875856</v>
      </c>
      <c r="H179">
        <f t="shared" si="31"/>
        <v>178689902368</v>
      </c>
      <c r="I179">
        <f t="shared" si="32"/>
        <v>31806802621504</v>
      </c>
      <c r="J179">
        <f>+'Regresión modelo 1'!$B$18*Datos!D179+'Regresión modelo 1'!$B$17</f>
        <v>9.6446044669298843</v>
      </c>
      <c r="K179">
        <f>+'Regresión modelo2'!$B$19*Datos!E179+'Regresión modelo2'!$B$18*Datos!D179+'Regresión modelo2'!$B$17</f>
        <v>9.6118740192598757</v>
      </c>
      <c r="L179">
        <f>+'Regresión grado 6'!$B$23*Datos!I179+'Regresión grado 6'!$B$22*Datos!H179+'Regresión grado 6'!$B$21*Datos!G179+'Regresión grado 6'!$B$20*Datos!F179+'Regresión grado 6'!$B$19*Datos!E179+'Regresión grado 6'!$B$18*Datos!D179+'Regresión grado 6'!$B$17</f>
        <v>8.8454149202127539</v>
      </c>
      <c r="M179">
        <f t="shared" si="33"/>
        <v>2.1303733447350592</v>
      </c>
      <c r="N179">
        <f t="shared" si="34"/>
        <v>2.0358992229992556</v>
      </c>
      <c r="O179">
        <f t="shared" si="35"/>
        <v>0.43611535547933356</v>
      </c>
      <c r="P179">
        <f t="shared" si="36"/>
        <v>1.4595798521269945</v>
      </c>
      <c r="Q179">
        <f t="shared" si="37"/>
        <v>1.4268494044569859</v>
      </c>
      <c r="R179">
        <f t="shared" si="38"/>
        <v>0.6603903054098641</v>
      </c>
      <c r="S179">
        <f t="shared" si="39"/>
        <v>0.15133641375669757</v>
      </c>
      <c r="T179">
        <f t="shared" si="40"/>
        <v>0.14844653619033335</v>
      </c>
      <c r="U179">
        <f t="shared" si="41"/>
        <v>7.4659053460657793E-2</v>
      </c>
    </row>
    <row r="180" spans="1:21" x14ac:dyDescent="0.25">
      <c r="A180" s="4" t="s">
        <v>51</v>
      </c>
      <c r="B180" s="5">
        <v>60.875655150559901</v>
      </c>
      <c r="C180" s="6">
        <v>7.27097077778655</v>
      </c>
      <c r="D180">
        <v>179</v>
      </c>
      <c r="E180">
        <f t="shared" si="28"/>
        <v>32041</v>
      </c>
      <c r="F180">
        <f t="shared" si="29"/>
        <v>5735339</v>
      </c>
      <c r="G180">
        <f t="shared" si="30"/>
        <v>1026625681</v>
      </c>
      <c r="H180">
        <f t="shared" si="31"/>
        <v>183765996899</v>
      </c>
      <c r="I180">
        <f t="shared" si="32"/>
        <v>32894113444921</v>
      </c>
      <c r="J180">
        <f>+'Regresión modelo 1'!$B$18*Datos!D180+'Regresión modelo 1'!$B$17</f>
        <v>9.6174853026856191</v>
      </c>
      <c r="K180">
        <f>+'Regresión modelo2'!$B$19*Datos!E180+'Regresión modelo2'!$B$18*Datos!D180+'Regresión modelo2'!$B$17</f>
        <v>9.6060792375884958</v>
      </c>
      <c r="L180">
        <f>+'Regresión grado 6'!$B$23*Datos!I180+'Regresión grado 6'!$B$22*Datos!H180+'Regresión grado 6'!$B$21*Datos!G180+'Regresión grado 6'!$B$20*Datos!F180+'Regresión grado 6'!$B$19*Datos!E180+'Regresión grado 6'!$B$18*Datos!D180+'Regresión grado 6'!$B$17</f>
        <v>8.8438218763839842</v>
      </c>
      <c r="M180">
        <f t="shared" si="33"/>
        <v>5.5061304155623043</v>
      </c>
      <c r="N180">
        <f t="shared" si="34"/>
        <v>5.4527315190386156</v>
      </c>
      <c r="O180">
        <f t="shared" si="35"/>
        <v>2.4738605783591558</v>
      </c>
      <c r="P180">
        <f t="shared" si="36"/>
        <v>2.3465145248990691</v>
      </c>
      <c r="Q180">
        <f t="shared" si="37"/>
        <v>2.3351084598019458</v>
      </c>
      <c r="R180">
        <f t="shared" si="38"/>
        <v>1.5728510985974342</v>
      </c>
      <c r="S180">
        <f t="shared" si="39"/>
        <v>0.24398420699887324</v>
      </c>
      <c r="T180">
        <f t="shared" si="40"/>
        <v>0.24308652906637382</v>
      </c>
      <c r="U180">
        <f t="shared" si="41"/>
        <v>0.17784744204284375</v>
      </c>
    </row>
    <row r="181" spans="1:21" x14ac:dyDescent="0.25">
      <c r="A181" s="7" t="s">
        <v>50</v>
      </c>
      <c r="B181" s="8">
        <v>59.524492440071398</v>
      </c>
      <c r="C181" s="9">
        <v>8.5889170899723997</v>
      </c>
      <c r="D181">
        <v>180</v>
      </c>
      <c r="E181">
        <f t="shared" si="28"/>
        <v>32400</v>
      </c>
      <c r="F181">
        <f t="shared" si="29"/>
        <v>5832000</v>
      </c>
      <c r="G181">
        <f t="shared" si="30"/>
        <v>1049760000</v>
      </c>
      <c r="H181">
        <f t="shared" si="31"/>
        <v>188956800000</v>
      </c>
      <c r="I181">
        <f t="shared" si="32"/>
        <v>34012224000000</v>
      </c>
      <c r="J181">
        <f>+'Regresión modelo 1'!$B$18*Datos!D181+'Regresión modelo 1'!$B$17</f>
        <v>9.5903661384413539</v>
      </c>
      <c r="K181">
        <f>+'Regresión modelo2'!$B$19*Datos!E181+'Regresión modelo2'!$B$18*Datos!D181+'Regresión modelo2'!$B$17</f>
        <v>9.600615066499639</v>
      </c>
      <c r="L181">
        <f>+'Regresión grado 6'!$B$23*Datos!I181+'Regresión grado 6'!$B$22*Datos!H181+'Regresión grado 6'!$B$21*Datos!G181+'Regresión grado 6'!$B$20*Datos!F181+'Regresión grado 6'!$B$19*Datos!E181+'Regresión grado 6'!$B$18*Datos!D181+'Regresión grado 6'!$B$17</f>
        <v>8.8451574661180317</v>
      </c>
      <c r="M181">
        <f t="shared" si="33"/>
        <v>1.0029001966793738</v>
      </c>
      <c r="N181">
        <f t="shared" si="34"/>
        <v>1.0235327957093105</v>
      </c>
      <c r="O181">
        <f t="shared" si="35"/>
        <v>6.5659130367254973E-2</v>
      </c>
      <c r="P181">
        <f t="shared" si="36"/>
        <v>1.0014490484689542</v>
      </c>
      <c r="Q181">
        <f t="shared" si="37"/>
        <v>1.0116979765272394</v>
      </c>
      <c r="R181">
        <f t="shared" si="38"/>
        <v>0.256240376145632</v>
      </c>
      <c r="S181">
        <f t="shared" si="39"/>
        <v>0.10442239993891535</v>
      </c>
      <c r="T181">
        <f t="shared" si="40"/>
        <v>0.10537845435106086</v>
      </c>
      <c r="U181">
        <f t="shared" si="41"/>
        <v>2.8969566356187318E-2</v>
      </c>
    </row>
    <row r="182" spans="1:21" x14ac:dyDescent="0.25">
      <c r="A182" s="4" t="s">
        <v>49</v>
      </c>
      <c r="B182" s="5">
        <v>56.863425964999202</v>
      </c>
      <c r="C182" s="6">
        <v>11.905330116589599</v>
      </c>
      <c r="D182">
        <v>181</v>
      </c>
      <c r="E182">
        <f t="shared" si="28"/>
        <v>32761</v>
      </c>
      <c r="F182">
        <f t="shared" si="29"/>
        <v>5929741</v>
      </c>
      <c r="G182">
        <f t="shared" si="30"/>
        <v>1073283121</v>
      </c>
      <c r="H182">
        <f t="shared" si="31"/>
        <v>194264244901</v>
      </c>
      <c r="I182">
        <f t="shared" si="32"/>
        <v>35161828327081</v>
      </c>
      <c r="J182">
        <f>+'Regresión modelo 1'!$B$18*Datos!D182+'Regresión modelo 1'!$B$17</f>
        <v>9.5632469741970905</v>
      </c>
      <c r="K182">
        <f>+'Regresión modelo2'!$B$19*Datos!E182+'Regresión modelo2'!$B$18*Datos!D182+'Regresión modelo2'!$B$17</f>
        <v>9.595481505993309</v>
      </c>
      <c r="L182">
        <f>+'Regresión grado 6'!$B$23*Datos!I182+'Regresión grado 6'!$B$22*Datos!H182+'Regresión grado 6'!$B$21*Datos!G182+'Regresión grado 6'!$B$20*Datos!F182+'Regresión grado 6'!$B$19*Datos!E182+'Regresión grado 6'!$B$18*Datos!D182+'Regresión grado 6'!$B$17</f>
        <v>8.8494405648610268</v>
      </c>
      <c r="M182">
        <f t="shared" si="33"/>
        <v>5.48535344587917</v>
      </c>
      <c r="N182">
        <f t="shared" si="34"/>
        <v>5.3354006038736141</v>
      </c>
      <c r="O182">
        <f t="shared" si="35"/>
        <v>9.3384609523638566</v>
      </c>
      <c r="P182">
        <f t="shared" si="36"/>
        <v>2.342083142392509</v>
      </c>
      <c r="Q182">
        <f t="shared" si="37"/>
        <v>2.3098486105962905</v>
      </c>
      <c r="R182">
        <f t="shared" si="38"/>
        <v>3.0558895517285727</v>
      </c>
      <c r="S182">
        <f t="shared" si="39"/>
        <v>0.24490459659901706</v>
      </c>
      <c r="T182">
        <f t="shared" si="40"/>
        <v>0.24072253269974686</v>
      </c>
      <c r="U182">
        <f t="shared" si="41"/>
        <v>0.34532008315449519</v>
      </c>
    </row>
    <row r="183" spans="1:21" x14ac:dyDescent="0.25">
      <c r="A183" s="7" t="s">
        <v>48</v>
      </c>
      <c r="B183" s="8">
        <v>57.933583313728903</v>
      </c>
      <c r="C183" s="9">
        <v>10.002539627490201</v>
      </c>
      <c r="D183">
        <v>182</v>
      </c>
      <c r="E183">
        <f t="shared" si="28"/>
        <v>33124</v>
      </c>
      <c r="F183">
        <f t="shared" si="29"/>
        <v>6028568</v>
      </c>
      <c r="G183">
        <f t="shared" si="30"/>
        <v>1097199376</v>
      </c>
      <c r="H183">
        <f t="shared" si="31"/>
        <v>199690286432</v>
      </c>
      <c r="I183">
        <f t="shared" si="32"/>
        <v>36343632130624</v>
      </c>
      <c r="J183">
        <f>+'Regresión modelo 1'!$B$18*Datos!D183+'Regresión modelo 1'!$B$17</f>
        <v>9.5361278099528253</v>
      </c>
      <c r="K183">
        <f>+'Regresión modelo2'!$B$19*Datos!E183+'Regresión modelo2'!$B$18*Datos!D183+'Regresión modelo2'!$B$17</f>
        <v>9.5906785560695038</v>
      </c>
      <c r="L183">
        <f>+'Regresión grado 6'!$B$23*Datos!I183+'Regresión grado 6'!$B$22*Datos!H183+'Regresión grado 6'!$B$21*Datos!G183+'Regresión grado 6'!$B$20*Datos!F183+'Regresión grado 6'!$B$19*Datos!E183+'Regresión grado 6'!$B$18*Datos!D183+'Regresión grado 6'!$B$17</f>
        <v>8.8566820042073218</v>
      </c>
      <c r="M183">
        <f t="shared" si="33"/>
        <v>0.21753998353851803</v>
      </c>
      <c r="N183">
        <f t="shared" si="34"/>
        <v>0.16962954215180442</v>
      </c>
      <c r="O183">
        <f t="shared" si="35"/>
        <v>1.3129896928354883</v>
      </c>
      <c r="P183">
        <f t="shared" si="36"/>
        <v>0.46641181753737548</v>
      </c>
      <c r="Q183">
        <f t="shared" si="37"/>
        <v>0.41186107142069694</v>
      </c>
      <c r="R183">
        <f t="shared" si="38"/>
        <v>1.145857623282879</v>
      </c>
      <c r="S183">
        <f t="shared" si="39"/>
        <v>4.8909979693286303E-2</v>
      </c>
      <c r="T183">
        <f t="shared" si="40"/>
        <v>4.2943892761378062E-2</v>
      </c>
      <c r="U183">
        <f t="shared" si="41"/>
        <v>0.12937775373876415</v>
      </c>
    </row>
    <row r="184" spans="1:21" x14ac:dyDescent="0.25">
      <c r="A184" s="4" t="s">
        <v>47</v>
      </c>
      <c r="B184" s="5">
        <v>56.881746981081498</v>
      </c>
      <c r="C184" s="6">
        <v>10.1373919332206</v>
      </c>
      <c r="D184">
        <v>183</v>
      </c>
      <c r="E184">
        <f t="shared" si="28"/>
        <v>33489</v>
      </c>
      <c r="F184">
        <f t="shared" si="29"/>
        <v>6128487</v>
      </c>
      <c r="G184">
        <f t="shared" si="30"/>
        <v>1121513121</v>
      </c>
      <c r="H184">
        <f t="shared" si="31"/>
        <v>205236901143</v>
      </c>
      <c r="I184">
        <f t="shared" si="32"/>
        <v>37558352909169</v>
      </c>
      <c r="J184">
        <f>+'Regresión modelo 1'!$B$18*Datos!D184+'Regresión modelo 1'!$B$17</f>
        <v>9.5090086457085619</v>
      </c>
      <c r="K184">
        <f>+'Regresión modelo2'!$B$19*Datos!E184+'Regresión modelo2'!$B$18*Datos!D184+'Regresión modelo2'!$B$17</f>
        <v>9.5862062167282236</v>
      </c>
      <c r="L184">
        <f>+'Regresión grado 6'!$B$23*Datos!I184+'Regresión grado 6'!$B$22*Datos!H184+'Regresión grado 6'!$B$21*Datos!G184+'Regresión grado 6'!$B$20*Datos!F184+'Regresión grado 6'!$B$19*Datos!E184+'Regresión grado 6'!$B$18*Datos!D184+'Regresión grado 6'!$B$17</f>
        <v>8.8668841709535258</v>
      </c>
      <c r="M184">
        <f t="shared" si="33"/>
        <v>0.39486555602443729</v>
      </c>
      <c r="N184">
        <f t="shared" si="34"/>
        <v>0.30380569406521479</v>
      </c>
      <c r="O184">
        <f t="shared" si="35"/>
        <v>1.6141899739808894</v>
      </c>
      <c r="P184">
        <f t="shared" si="36"/>
        <v>0.62838328751203854</v>
      </c>
      <c r="Q184">
        <f t="shared" si="37"/>
        <v>0.5511857164923768</v>
      </c>
      <c r="R184">
        <f t="shared" si="38"/>
        <v>1.2705077622670746</v>
      </c>
      <c r="S184">
        <f t="shared" si="39"/>
        <v>6.6082944176902123E-2</v>
      </c>
      <c r="T184">
        <f t="shared" si="40"/>
        <v>5.7497794646910565E-2</v>
      </c>
      <c r="U184">
        <f t="shared" si="41"/>
        <v>0.1432868342217723</v>
      </c>
    </row>
    <row r="185" spans="1:21" x14ac:dyDescent="0.25">
      <c r="A185" s="7" t="s">
        <v>46</v>
      </c>
      <c r="B185" s="8">
        <v>58.7595506115685</v>
      </c>
      <c r="C185" s="9">
        <v>9.0158078393677492</v>
      </c>
      <c r="D185">
        <v>184</v>
      </c>
      <c r="E185">
        <f t="shared" si="28"/>
        <v>33856</v>
      </c>
      <c r="F185">
        <f t="shared" si="29"/>
        <v>6229504</v>
      </c>
      <c r="G185">
        <f t="shared" si="30"/>
        <v>1146228736</v>
      </c>
      <c r="H185">
        <f t="shared" si="31"/>
        <v>210906087424</v>
      </c>
      <c r="I185">
        <f t="shared" si="32"/>
        <v>38806720086016</v>
      </c>
      <c r="J185">
        <f>+'Regresión modelo 1'!$B$18*Datos!D185+'Regresión modelo 1'!$B$17</f>
        <v>9.4818894814642967</v>
      </c>
      <c r="K185">
        <f>+'Regresión modelo2'!$B$19*Datos!E185+'Regresión modelo2'!$B$18*Datos!D185+'Regresión modelo2'!$B$17</f>
        <v>9.5820644879694683</v>
      </c>
      <c r="L185">
        <f>+'Regresión grado 6'!$B$23*Datos!I185+'Regresión grado 6'!$B$22*Datos!H185+'Regresión grado 6'!$B$21*Datos!G185+'Regresión grado 6'!$B$20*Datos!F185+'Regresión grado 6'!$B$19*Datos!E185+'Regresión grado 6'!$B$18*Datos!D185+'Regresión grado 6'!$B$17</f>
        <v>8.8800405997720944</v>
      </c>
      <c r="M185">
        <f t="shared" si="33"/>
        <v>0.21723209709941416</v>
      </c>
      <c r="N185">
        <f t="shared" si="34"/>
        <v>0.32064659208565077</v>
      </c>
      <c r="O185">
        <f t="shared" si="35"/>
        <v>1.8432743347423949E-2</v>
      </c>
      <c r="P185">
        <f t="shared" si="36"/>
        <v>0.46608164209654745</v>
      </c>
      <c r="Q185">
        <f t="shared" si="37"/>
        <v>0.56625664860171909</v>
      </c>
      <c r="R185">
        <f t="shared" si="38"/>
        <v>0.13576723959565484</v>
      </c>
      <c r="S185">
        <f t="shared" si="39"/>
        <v>4.9154932991749029E-2</v>
      </c>
      <c r="T185">
        <f t="shared" si="40"/>
        <v>5.9095474603898676E-2</v>
      </c>
      <c r="U185">
        <f t="shared" si="41"/>
        <v>1.5289033655897845E-2</v>
      </c>
    </row>
    <row r="186" spans="1:21" x14ac:dyDescent="0.25">
      <c r="A186" s="4" t="s">
        <v>45</v>
      </c>
      <c r="B186" s="5">
        <v>58.220829929064401</v>
      </c>
      <c r="C186" s="6">
        <v>8.8474474391362303</v>
      </c>
      <c r="D186">
        <v>185</v>
      </c>
      <c r="E186">
        <f t="shared" si="28"/>
        <v>34225</v>
      </c>
      <c r="F186">
        <f t="shared" si="29"/>
        <v>6331625</v>
      </c>
      <c r="G186">
        <f t="shared" si="30"/>
        <v>1171350625</v>
      </c>
      <c r="H186">
        <f t="shared" si="31"/>
        <v>216699865625</v>
      </c>
      <c r="I186">
        <f t="shared" si="32"/>
        <v>40089475140625</v>
      </c>
      <c r="J186">
        <f>+'Regresión modelo 1'!$B$18*Datos!D186+'Regresión modelo 1'!$B$17</f>
        <v>9.4547703172200315</v>
      </c>
      <c r="K186">
        <f>+'Regresión modelo2'!$B$19*Datos!E186+'Regresión modelo2'!$B$18*Datos!D186+'Regresión modelo2'!$B$17</f>
        <v>9.5782533697932379</v>
      </c>
      <c r="L186">
        <f>+'Regresión grado 6'!$B$23*Datos!I186+'Regresión grado 6'!$B$22*Datos!H186+'Regresión grado 6'!$B$21*Datos!G186+'Regresión grado 6'!$B$20*Datos!F186+'Regresión grado 6'!$B$19*Datos!E186+'Regresión grado 6'!$B$18*Datos!D186+'Regresión grado 6'!$B$17</f>
        <v>8.8961355595075418</v>
      </c>
      <c r="M186">
        <f t="shared" si="33"/>
        <v>0.36884107824399159</v>
      </c>
      <c r="N186">
        <f t="shared" si="34"/>
        <v>0.53407730828345501</v>
      </c>
      <c r="O186">
        <f t="shared" si="35"/>
        <v>2.3705330652913107E-3</v>
      </c>
      <c r="P186">
        <f t="shared" si="36"/>
        <v>0.60732287808380114</v>
      </c>
      <c r="Q186">
        <f t="shared" si="37"/>
        <v>0.73080593065700761</v>
      </c>
      <c r="R186">
        <f t="shared" si="38"/>
        <v>4.8688120371311427E-2</v>
      </c>
      <c r="S186">
        <f t="shared" si="39"/>
        <v>6.4234545917808306E-2</v>
      </c>
      <c r="T186">
        <f t="shared" si="40"/>
        <v>7.6298454680864561E-2</v>
      </c>
      <c r="U186">
        <f t="shared" si="41"/>
        <v>5.4729517154532463E-3</v>
      </c>
    </row>
    <row r="187" spans="1:21" x14ac:dyDescent="0.25">
      <c r="A187" s="7" t="s">
        <v>44</v>
      </c>
      <c r="B187" s="8">
        <v>58.817207251415802</v>
      </c>
      <c r="C187" s="9">
        <v>8.88315837113411</v>
      </c>
      <c r="D187">
        <v>186</v>
      </c>
      <c r="E187">
        <f t="shared" si="28"/>
        <v>34596</v>
      </c>
      <c r="F187">
        <f t="shared" si="29"/>
        <v>6434856</v>
      </c>
      <c r="G187">
        <f t="shared" si="30"/>
        <v>1196883216</v>
      </c>
      <c r="H187">
        <f t="shared" si="31"/>
        <v>222620278176</v>
      </c>
      <c r="I187">
        <f t="shared" si="32"/>
        <v>41407371740736</v>
      </c>
      <c r="J187">
        <f>+'Regresión modelo 1'!$B$18*Datos!D187+'Regresión modelo 1'!$B$17</f>
        <v>9.4276511529757663</v>
      </c>
      <c r="K187">
        <f>+'Regresión modelo2'!$B$19*Datos!E187+'Regresión modelo2'!$B$18*Datos!D187+'Regresión modelo2'!$B$17</f>
        <v>9.5747728621995343</v>
      </c>
      <c r="L187">
        <f>+'Regresión grado 6'!$B$23*Datos!I187+'Regresión grado 6'!$B$22*Datos!H187+'Regresión grado 6'!$B$21*Datos!G187+'Regresión grado 6'!$B$20*Datos!F187+'Regresión grado 6'!$B$19*Datos!E187+'Regresión grado 6'!$B$18*Datos!D187+'Regresión grado 6'!$B$17</f>
        <v>8.915143633091752</v>
      </c>
      <c r="M187">
        <f t="shared" si="33"/>
        <v>0.29647238947766552</v>
      </c>
      <c r="N187">
        <f t="shared" si="34"/>
        <v>0.47833060425168583</v>
      </c>
      <c r="O187">
        <f t="shared" si="35"/>
        <v>1.0230569824989776E-3</v>
      </c>
      <c r="P187">
        <f t="shared" si="36"/>
        <v>0.54449278184165628</v>
      </c>
      <c r="Q187">
        <f t="shared" si="37"/>
        <v>0.69161449106542428</v>
      </c>
      <c r="R187">
        <f t="shared" si="38"/>
        <v>3.1985261957641953E-2</v>
      </c>
      <c r="S187">
        <f t="shared" si="39"/>
        <v>5.7754871601267438E-2</v>
      </c>
      <c r="T187">
        <f t="shared" si="40"/>
        <v>7.2232991948651334E-2</v>
      </c>
      <c r="U187">
        <f t="shared" si="41"/>
        <v>3.5877449959322233E-3</v>
      </c>
    </row>
    <row r="188" spans="1:21" x14ac:dyDescent="0.25">
      <c r="A188" s="4" t="s">
        <v>43</v>
      </c>
      <c r="B188" s="5">
        <v>57.298227285736203</v>
      </c>
      <c r="C188" s="6">
        <v>9.8453081114519403</v>
      </c>
      <c r="D188">
        <v>187</v>
      </c>
      <c r="E188">
        <f t="shared" si="28"/>
        <v>34969</v>
      </c>
      <c r="F188">
        <f t="shared" si="29"/>
        <v>6539203</v>
      </c>
      <c r="G188">
        <f t="shared" si="30"/>
        <v>1222830961</v>
      </c>
      <c r="H188">
        <f t="shared" si="31"/>
        <v>228669389707</v>
      </c>
      <c r="I188">
        <f t="shared" si="32"/>
        <v>42761175875209</v>
      </c>
      <c r="J188">
        <f>+'Regresión modelo 1'!$B$18*Datos!D188+'Regresión modelo 1'!$B$17</f>
        <v>9.4005319887315029</v>
      </c>
      <c r="K188">
        <f>+'Regresión modelo2'!$B$19*Datos!E188+'Regresión modelo2'!$B$18*Datos!D188+'Regresión modelo2'!$B$17</f>
        <v>9.5716229651883538</v>
      </c>
      <c r="L188">
        <f>+'Regresión grado 6'!$B$23*Datos!I188+'Regresión grado 6'!$B$22*Datos!H188+'Regresión grado 6'!$B$21*Datos!G188+'Regresión grado 6'!$B$20*Datos!F188+'Regresión grado 6'!$B$19*Datos!E188+'Regresión grado 6'!$B$18*Datos!D188+'Regresión grado 6'!$B$17</f>
        <v>8.9370292910839595</v>
      </c>
      <c r="M188">
        <f t="shared" si="33"/>
        <v>0.19782579934222561</v>
      </c>
      <c r="N188">
        <f t="shared" si="34"/>
        <v>7.4903559285320748E-2</v>
      </c>
      <c r="O188">
        <f t="shared" si="35"/>
        <v>0.8249704155290507</v>
      </c>
      <c r="P188">
        <f t="shared" si="36"/>
        <v>0.44477612272043743</v>
      </c>
      <c r="Q188">
        <f t="shared" si="37"/>
        <v>0.27368514626358653</v>
      </c>
      <c r="R188">
        <f t="shared" si="38"/>
        <v>0.9082788203679808</v>
      </c>
      <c r="S188">
        <f t="shared" si="39"/>
        <v>4.7313931089601559E-2</v>
      </c>
      <c r="T188">
        <f t="shared" si="40"/>
        <v>2.859338977924324E-2</v>
      </c>
      <c r="U188">
        <f t="shared" si="41"/>
        <v>0.10163095484918311</v>
      </c>
    </row>
    <row r="189" spans="1:21" x14ac:dyDescent="0.25">
      <c r="A189" s="7" t="s">
        <v>42</v>
      </c>
      <c r="B189" s="8">
        <v>58.788760831049203</v>
      </c>
      <c r="C189" s="9">
        <v>8.9884196388330597</v>
      </c>
      <c r="D189">
        <v>188</v>
      </c>
      <c r="E189">
        <f t="shared" si="28"/>
        <v>35344</v>
      </c>
      <c r="F189">
        <f t="shared" si="29"/>
        <v>6644672</v>
      </c>
      <c r="G189">
        <f t="shared" si="30"/>
        <v>1249198336</v>
      </c>
      <c r="H189">
        <f t="shared" si="31"/>
        <v>234849287168</v>
      </c>
      <c r="I189">
        <f t="shared" si="32"/>
        <v>44151665987584</v>
      </c>
      <c r="J189">
        <f>+'Regresión modelo 1'!$B$18*Datos!D189+'Regresión modelo 1'!$B$17</f>
        <v>9.3734128244872377</v>
      </c>
      <c r="K189">
        <f>+'Regresión modelo2'!$B$19*Datos!E189+'Regresión modelo2'!$B$18*Datos!D189+'Regresión modelo2'!$B$17</f>
        <v>9.5688036787597035</v>
      </c>
      <c r="L189">
        <f>+'Regresión grado 6'!$B$23*Datos!I189+'Regresión grado 6'!$B$22*Datos!H189+'Regresión grado 6'!$B$21*Datos!G189+'Regresión grado 6'!$B$20*Datos!F189+'Regresión grado 6'!$B$19*Datos!E189+'Regresión grado 6'!$B$18*Datos!D189+'Regresión grado 6'!$B$17</f>
        <v>8.9617464588273279</v>
      </c>
      <c r="M189">
        <f t="shared" si="33"/>
        <v>0.14821975300015233</v>
      </c>
      <c r="N189">
        <f t="shared" si="34"/>
        <v>0.33684563380157206</v>
      </c>
      <c r="O189">
        <f t="shared" si="35"/>
        <v>7.1145853161817189E-4</v>
      </c>
      <c r="P189">
        <f t="shared" si="36"/>
        <v>0.38499318565417795</v>
      </c>
      <c r="Q189">
        <f t="shared" si="37"/>
        <v>0.58038403992664378</v>
      </c>
      <c r="R189">
        <f t="shared" si="38"/>
        <v>2.6673180005731822E-2</v>
      </c>
      <c r="S189">
        <f t="shared" si="39"/>
        <v>4.1072893391446097E-2</v>
      </c>
      <c r="T189">
        <f t="shared" si="40"/>
        <v>6.0653772343030495E-2</v>
      </c>
      <c r="U189">
        <f t="shared" si="41"/>
        <v>2.9763372717891072E-3</v>
      </c>
    </row>
    <row r="190" spans="1:21" x14ac:dyDescent="0.25">
      <c r="A190" s="4" t="s">
        <v>41</v>
      </c>
      <c r="B190" s="5">
        <v>58.714755199527097</v>
      </c>
      <c r="C190" s="6">
        <v>8.50788441336333</v>
      </c>
      <c r="D190">
        <v>189</v>
      </c>
      <c r="E190">
        <f t="shared" si="28"/>
        <v>35721</v>
      </c>
      <c r="F190">
        <f t="shared" si="29"/>
        <v>6751269</v>
      </c>
      <c r="G190">
        <f t="shared" si="30"/>
        <v>1275989841</v>
      </c>
      <c r="H190">
        <f t="shared" si="31"/>
        <v>241162079949</v>
      </c>
      <c r="I190">
        <f t="shared" si="32"/>
        <v>45579633110361</v>
      </c>
      <c r="J190">
        <f>+'Regresión modelo 1'!$B$18*Datos!D190+'Regresión modelo 1'!$B$17</f>
        <v>9.3462936602429743</v>
      </c>
      <c r="K190">
        <f>+'Regresión modelo2'!$B$19*Datos!E190+'Regresión modelo2'!$B$18*Datos!D190+'Regresión modelo2'!$B$17</f>
        <v>9.5663150029135728</v>
      </c>
      <c r="L190">
        <f>+'Regresión grado 6'!$B$23*Datos!I190+'Regresión grado 6'!$B$22*Datos!H190+'Regresión grado 6'!$B$21*Datos!G190+'Regresión grado 6'!$B$20*Datos!F190+'Regresión grado 6'!$B$19*Datos!E190+'Regresión grado 6'!$B$18*Datos!D190+'Regresión grado 6'!$B$17</f>
        <v>8.9892380772278671</v>
      </c>
      <c r="M190">
        <f t="shared" si="33"/>
        <v>0.70293006525329227</v>
      </c>
      <c r="N190">
        <f t="shared" si="34"/>
        <v>1.1202753128956746</v>
      </c>
      <c r="O190">
        <f t="shared" si="35"/>
        <v>0.23170134971581371</v>
      </c>
      <c r="P190">
        <f t="shared" si="36"/>
        <v>0.83840924687964424</v>
      </c>
      <c r="Q190">
        <f t="shared" si="37"/>
        <v>1.0584305895502428</v>
      </c>
      <c r="R190">
        <f t="shared" si="38"/>
        <v>0.48135366386453704</v>
      </c>
      <c r="S190">
        <f t="shared" si="39"/>
        <v>8.9704997227515779E-2</v>
      </c>
      <c r="T190">
        <f t="shared" si="40"/>
        <v>0.11064141095373517</v>
      </c>
      <c r="U190">
        <f t="shared" si="41"/>
        <v>5.3547771204762507E-2</v>
      </c>
    </row>
    <row r="191" spans="1:21" x14ac:dyDescent="0.25">
      <c r="A191" s="7" t="s">
        <v>40</v>
      </c>
      <c r="B191" s="8">
        <v>60.7713373129316</v>
      </c>
      <c r="C191" s="9">
        <v>8.2943207485555508</v>
      </c>
      <c r="D191">
        <v>190</v>
      </c>
      <c r="E191">
        <f t="shared" si="28"/>
        <v>36100</v>
      </c>
      <c r="F191">
        <f t="shared" si="29"/>
        <v>6859000</v>
      </c>
      <c r="G191">
        <f t="shared" si="30"/>
        <v>1303210000</v>
      </c>
      <c r="H191">
        <f t="shared" si="31"/>
        <v>247609900000</v>
      </c>
      <c r="I191">
        <f t="shared" si="32"/>
        <v>47045881000000</v>
      </c>
      <c r="J191">
        <f>+'Regresión modelo 1'!$B$18*Datos!D191+'Regresión modelo 1'!$B$17</f>
        <v>9.3191744959987091</v>
      </c>
      <c r="K191">
        <f>+'Regresión modelo2'!$B$19*Datos!E191+'Regresión modelo2'!$B$18*Datos!D191+'Regresión modelo2'!$B$17</f>
        <v>9.5641569376499707</v>
      </c>
      <c r="L191">
        <f>+'Regresión grado 6'!$B$23*Datos!I191+'Regresión grado 6'!$B$22*Datos!H191+'Regresión grado 6'!$B$21*Datos!G191+'Regresión grado 6'!$B$20*Datos!F191+'Regresión grado 6'!$B$19*Datos!E191+'Regresión grado 6'!$B$18*Datos!D191+'Regresión grado 6'!$B$17</f>
        <v>9.0194356571587022</v>
      </c>
      <c r="M191">
        <f t="shared" si="33"/>
        <v>1.0503252036482849</v>
      </c>
      <c r="N191">
        <f t="shared" si="34"/>
        <v>1.6124839471338392</v>
      </c>
      <c r="O191">
        <f t="shared" si="35"/>
        <v>0.52579163067855661</v>
      </c>
      <c r="P191">
        <f t="shared" si="36"/>
        <v>1.0248537474431583</v>
      </c>
      <c r="Q191">
        <f t="shared" si="37"/>
        <v>1.2698361890944199</v>
      </c>
      <c r="R191">
        <f t="shared" si="38"/>
        <v>0.72511490860315142</v>
      </c>
      <c r="S191">
        <f t="shared" si="39"/>
        <v>0.10997258908320588</v>
      </c>
      <c r="T191">
        <f t="shared" si="40"/>
        <v>0.13277032124970903</v>
      </c>
      <c r="U191">
        <f t="shared" si="41"/>
        <v>8.0394709399321418E-2</v>
      </c>
    </row>
    <row r="192" spans="1:21" x14ac:dyDescent="0.25">
      <c r="A192" s="4" t="s">
        <v>39</v>
      </c>
      <c r="B192" s="5">
        <v>60.346123742884203</v>
      </c>
      <c r="C192" s="6">
        <v>7.5094230398562196</v>
      </c>
      <c r="D192">
        <v>191</v>
      </c>
      <c r="E192">
        <f t="shared" si="28"/>
        <v>36481</v>
      </c>
      <c r="F192">
        <f t="shared" si="29"/>
        <v>6967871</v>
      </c>
      <c r="G192">
        <f t="shared" si="30"/>
        <v>1330863361</v>
      </c>
      <c r="H192">
        <f t="shared" si="31"/>
        <v>254194901951</v>
      </c>
      <c r="I192">
        <f t="shared" si="32"/>
        <v>48551226272641</v>
      </c>
      <c r="J192">
        <f>+'Regresión modelo 1'!$B$18*Datos!D192+'Regresión modelo 1'!$B$17</f>
        <v>9.2920553317544439</v>
      </c>
      <c r="K192">
        <f>+'Regresión modelo2'!$B$19*Datos!E192+'Regresión modelo2'!$B$18*Datos!D192+'Regresión modelo2'!$B$17</f>
        <v>9.5623294829688916</v>
      </c>
      <c r="L192">
        <f>+'Regresión grado 6'!$B$23*Datos!I192+'Regresión grado 6'!$B$22*Datos!H192+'Regresión grado 6'!$B$21*Datos!G192+'Regresión grado 6'!$B$20*Datos!F192+'Regresión grado 6'!$B$19*Datos!E192+'Regresión grado 6'!$B$18*Datos!D192+'Regresión grado 6'!$B$17</f>
        <v>9.0522588274783828</v>
      </c>
      <c r="M192">
        <f t="shared" si="33"/>
        <v>3.1777778881183156</v>
      </c>
      <c r="N192">
        <f t="shared" si="34"/>
        <v>4.2144248641735222</v>
      </c>
      <c r="O192">
        <f t="shared" si="35"/>
        <v>2.3803422675677006</v>
      </c>
      <c r="P192">
        <f t="shared" si="36"/>
        <v>1.7826322918982243</v>
      </c>
      <c r="Q192">
        <f t="shared" si="37"/>
        <v>2.052906443112672</v>
      </c>
      <c r="R192">
        <f t="shared" si="38"/>
        <v>1.5428357876221632</v>
      </c>
      <c r="S192">
        <f t="shared" si="39"/>
        <v>0.19184477795846738</v>
      </c>
      <c r="T192">
        <f t="shared" si="40"/>
        <v>0.21468685499375723</v>
      </c>
      <c r="U192">
        <f t="shared" si="41"/>
        <v>0.1704365525805385</v>
      </c>
    </row>
    <row r="193" spans="1:21" x14ac:dyDescent="0.25">
      <c r="A193" s="7" t="s">
        <v>38</v>
      </c>
      <c r="B193" s="8">
        <v>58.979373687006103</v>
      </c>
      <c r="C193" s="9">
        <v>8.7427560690363109</v>
      </c>
      <c r="D193">
        <v>192</v>
      </c>
      <c r="E193">
        <f t="shared" si="28"/>
        <v>36864</v>
      </c>
      <c r="F193">
        <f t="shared" si="29"/>
        <v>7077888</v>
      </c>
      <c r="G193">
        <f t="shared" si="30"/>
        <v>1358954496</v>
      </c>
      <c r="H193">
        <f t="shared" si="31"/>
        <v>260919263232</v>
      </c>
      <c r="I193">
        <f t="shared" si="32"/>
        <v>50096498540544</v>
      </c>
      <c r="J193">
        <f>+'Regresión modelo 1'!$B$18*Datos!D193+'Regresión modelo 1'!$B$17</f>
        <v>9.2649361675101787</v>
      </c>
      <c r="K193">
        <f>+'Regresión modelo2'!$B$19*Datos!E193+'Regresión modelo2'!$B$18*Datos!D193+'Regresión modelo2'!$B$17</f>
        <v>9.5608326388703411</v>
      </c>
      <c r="L193">
        <f>+'Regresión grado 6'!$B$23*Datos!I193+'Regresión grado 6'!$B$22*Datos!H193+'Regresión grado 6'!$B$21*Datos!G193+'Regresión grado 6'!$B$20*Datos!F193+'Regresión grado 6'!$B$19*Datos!E193+'Regresión grado 6'!$B$18*Datos!D193+'Regresión grado 6'!$B$17</f>
        <v>9.0876148766736904</v>
      </c>
      <c r="M193">
        <f t="shared" si="33"/>
        <v>0.2726720552421783</v>
      </c>
      <c r="N193">
        <f t="shared" si="34"/>
        <v>0.66924927411141288</v>
      </c>
      <c r="O193">
        <f t="shared" si="35"/>
        <v>0.11892759720507513</v>
      </c>
      <c r="P193">
        <f t="shared" si="36"/>
        <v>0.52218009847386782</v>
      </c>
      <c r="Q193">
        <f t="shared" si="37"/>
        <v>0.81807656983403021</v>
      </c>
      <c r="R193">
        <f t="shared" si="38"/>
        <v>0.34485880763737953</v>
      </c>
      <c r="S193">
        <f t="shared" si="39"/>
        <v>5.6360895426891683E-2</v>
      </c>
      <c r="T193">
        <f t="shared" si="40"/>
        <v>8.5565410538416237E-2</v>
      </c>
      <c r="U193">
        <f t="shared" si="41"/>
        <v>3.7948219892391284E-2</v>
      </c>
    </row>
    <row r="194" spans="1:21" x14ac:dyDescent="0.25">
      <c r="A194" s="4" t="s">
        <v>37</v>
      </c>
      <c r="B194" s="5">
        <v>56.343563407778099</v>
      </c>
      <c r="C194" s="6">
        <v>11.733266744144901</v>
      </c>
      <c r="D194">
        <v>193</v>
      </c>
      <c r="E194">
        <f t="shared" si="28"/>
        <v>37249</v>
      </c>
      <c r="F194">
        <f t="shared" si="29"/>
        <v>7189057</v>
      </c>
      <c r="G194">
        <f t="shared" si="30"/>
        <v>1387488001</v>
      </c>
      <c r="H194">
        <f t="shared" si="31"/>
        <v>267785184193</v>
      </c>
      <c r="I194">
        <f t="shared" si="32"/>
        <v>51682540549249</v>
      </c>
      <c r="J194">
        <f>+'Regresión modelo 1'!$B$18*Datos!D194+'Regresión modelo 1'!$B$17</f>
        <v>9.2378170032659153</v>
      </c>
      <c r="K194">
        <f>+'Regresión modelo2'!$B$19*Datos!E194+'Regresión modelo2'!$B$18*Datos!D194+'Regresión modelo2'!$B$17</f>
        <v>9.5596664053543137</v>
      </c>
      <c r="L194">
        <f>+'Regresión grado 6'!$B$23*Datos!I194+'Regresión grado 6'!$B$22*Datos!H194+'Regresión grado 6'!$B$21*Datos!G194+'Regresión grado 6'!$B$20*Datos!F194+'Regresión grado 6'!$B$19*Datos!E194+'Regresión grado 6'!$B$18*Datos!D194+'Regresión grado 6'!$B$17</f>
        <v>9.1253982881266609</v>
      </c>
      <c r="M194">
        <f t="shared" si="33"/>
        <v>6.2272694092529957</v>
      </c>
      <c r="N194">
        <f t="shared" si="34"/>
        <v>4.7245384327905553</v>
      </c>
      <c r="O194">
        <f t="shared" si="35"/>
        <v>6.8009778838949586</v>
      </c>
      <c r="P194">
        <f t="shared" si="36"/>
        <v>2.4954497408789855</v>
      </c>
      <c r="Q194">
        <f t="shared" si="37"/>
        <v>2.1736003387905871</v>
      </c>
      <c r="R194">
        <f t="shared" si="38"/>
        <v>2.6078684560182399</v>
      </c>
      <c r="S194">
        <f t="shared" si="39"/>
        <v>0.27013413883353071</v>
      </c>
      <c r="T194">
        <f t="shared" si="40"/>
        <v>0.22737198628324165</v>
      </c>
      <c r="U194">
        <f t="shared" si="41"/>
        <v>0.28578132961181746</v>
      </c>
    </row>
    <row r="195" spans="1:21" x14ac:dyDescent="0.25">
      <c r="A195" s="7" t="s">
        <v>36</v>
      </c>
      <c r="B195" s="8">
        <v>57.250945805272103</v>
      </c>
      <c r="C195" s="9">
        <v>10.504291994031</v>
      </c>
      <c r="D195">
        <v>194</v>
      </c>
      <c r="E195">
        <f t="shared" ref="E195:E231" si="42">+D195^2</f>
        <v>37636</v>
      </c>
      <c r="F195">
        <f t="shared" ref="F195:F228" si="43">D195^3</f>
        <v>7301384</v>
      </c>
      <c r="G195">
        <f t="shared" ref="G195:G228" si="44">+D195^4</f>
        <v>1416468496</v>
      </c>
      <c r="H195">
        <f t="shared" ref="H195:H228" si="45">+D195^5</f>
        <v>274794888224</v>
      </c>
      <c r="I195">
        <f t="shared" ref="I195:I228" si="46">+D195^6</f>
        <v>53310208315456</v>
      </c>
      <c r="J195">
        <f>+'Regresión modelo 1'!$B$18*Datos!D195+'Regresión modelo 1'!$B$17</f>
        <v>9.2106978390216501</v>
      </c>
      <c r="K195">
        <f>+'Regresión modelo2'!$B$19*Datos!E195+'Regresión modelo2'!$B$18*Datos!D195+'Regresión modelo2'!$B$17</f>
        <v>9.5588307824208112</v>
      </c>
      <c r="L195">
        <f>+'Regresión grado 6'!$B$23*Datos!I195+'Regresión grado 6'!$B$22*Datos!H195+'Regresión grado 6'!$B$21*Datos!G195+'Regresión grado 6'!$B$20*Datos!F195+'Regresión grado 6'!$B$19*Datos!E195+'Regresión grado 6'!$B$18*Datos!D195+'Regresión grado 6'!$B$17</f>
        <v>9.1654902689961588</v>
      </c>
      <c r="M195">
        <f t="shared" ref="M195:M228" si="47">+($C195-J195)^2</f>
        <v>1.673385837874354</v>
      </c>
      <c r="N195">
        <f t="shared" ref="N195:N228" si="48">+($C195-K195)^2</f>
        <v>0.89389690265940625</v>
      </c>
      <c r="O195">
        <f t="shared" ref="O195:O228" si="49">+($C195-L195)^2</f>
        <v>1.7923900589562665</v>
      </c>
      <c r="P195">
        <f t="shared" ref="P195:P228" si="50">+ABS($C195-J195)</f>
        <v>1.2935941550093499</v>
      </c>
      <c r="Q195">
        <f t="shared" ref="Q195:Q228" si="51">+ABS($C195-K195)</f>
        <v>0.94546121161018881</v>
      </c>
      <c r="R195">
        <f t="shared" ref="R195:R228" si="52">+ABS($C195-L195)</f>
        <v>1.3388017250348412</v>
      </c>
      <c r="S195">
        <f t="shared" ref="S195:S228" si="53">+ABS(($C195-J195)/J195)</f>
        <v>0.14044474996551989</v>
      </c>
      <c r="T195">
        <f t="shared" ref="T195:T228" si="54">+ABS(($C195-K195)/K195)</f>
        <v>9.8909713241178129E-2</v>
      </c>
      <c r="U195">
        <f t="shared" ref="U195:U228" si="55">+ABS(($C195-L195)/L195)</f>
        <v>0.1460698430463199</v>
      </c>
    </row>
    <row r="196" spans="1:21" x14ac:dyDescent="0.25">
      <c r="A196" s="4" t="s">
        <v>35</v>
      </c>
      <c r="B196" s="5">
        <v>57.401697325840999</v>
      </c>
      <c r="C196" s="6">
        <v>9.7046103598584406</v>
      </c>
      <c r="D196">
        <v>195</v>
      </c>
      <c r="E196">
        <f t="shared" si="42"/>
        <v>38025</v>
      </c>
      <c r="F196">
        <f t="shared" si="43"/>
        <v>7414875</v>
      </c>
      <c r="G196">
        <f t="shared" si="44"/>
        <v>1445900625</v>
      </c>
      <c r="H196">
        <f t="shared" si="45"/>
        <v>281950621875</v>
      </c>
      <c r="I196">
        <f t="shared" si="46"/>
        <v>54980371265625</v>
      </c>
      <c r="J196">
        <f>+'Regresión modelo 1'!$B$18*Datos!D196+'Regresión modelo 1'!$B$17</f>
        <v>9.1835786747773867</v>
      </c>
      <c r="K196">
        <f>+'Regresión modelo2'!$B$19*Datos!E196+'Regresión modelo2'!$B$18*Datos!D196+'Regresión modelo2'!$B$17</f>
        <v>9.5583257700698354</v>
      </c>
      <c r="L196">
        <f>+'Regresión grado 6'!$B$23*Datos!I196+'Regresión grado 6'!$B$22*Datos!H196+'Regresión grado 6'!$B$21*Datos!G196+'Regresión grado 6'!$B$20*Datos!F196+'Regresión grado 6'!$B$19*Datos!E196+'Regresión grado 6'!$B$18*Datos!D196+'Regresión grado 6'!$B$17</f>
        <v>9.2077582727245186</v>
      </c>
      <c r="M196">
        <f t="shared" si="47"/>
        <v>0.27147401685840256</v>
      </c>
      <c r="N196">
        <f t="shared" si="48"/>
        <v>2.139918120962048E-2</v>
      </c>
      <c r="O196">
        <f t="shared" si="49"/>
        <v>0.24686199648933435</v>
      </c>
      <c r="P196">
        <f t="shared" si="50"/>
        <v>0.52103168508105391</v>
      </c>
      <c r="Q196">
        <f t="shared" si="51"/>
        <v>0.14628458978860515</v>
      </c>
      <c r="R196">
        <f t="shared" si="52"/>
        <v>0.49685208713392193</v>
      </c>
      <c r="S196">
        <f t="shared" si="53"/>
        <v>5.6735146889094833E-2</v>
      </c>
      <c r="T196">
        <f t="shared" si="54"/>
        <v>1.5304415575232728E-2</v>
      </c>
      <c r="U196">
        <f t="shared" si="55"/>
        <v>5.3960157556015693E-2</v>
      </c>
    </row>
    <row r="197" spans="1:21" x14ac:dyDescent="0.25">
      <c r="A197" s="7" t="s">
        <v>34</v>
      </c>
      <c r="B197" s="8">
        <v>59.263948528710102</v>
      </c>
      <c r="C197" s="9">
        <v>8.9077180953868904</v>
      </c>
      <c r="D197">
        <v>196</v>
      </c>
      <c r="E197">
        <f t="shared" si="42"/>
        <v>38416</v>
      </c>
      <c r="F197">
        <f t="shared" si="43"/>
        <v>7529536</v>
      </c>
      <c r="G197">
        <f t="shared" si="44"/>
        <v>1475789056</v>
      </c>
      <c r="H197">
        <f t="shared" si="45"/>
        <v>289254654976</v>
      </c>
      <c r="I197">
        <f t="shared" si="46"/>
        <v>56693912375296</v>
      </c>
      <c r="J197">
        <f>+'Regresión modelo 1'!$B$18*Datos!D197+'Regresión modelo 1'!$B$17</f>
        <v>9.1564595105331215</v>
      </c>
      <c r="K197">
        <f>+'Regresión modelo2'!$B$19*Datos!E197+'Regresión modelo2'!$B$18*Datos!D197+'Regresión modelo2'!$B$17</f>
        <v>9.5581513683013828</v>
      </c>
      <c r="L197">
        <f>+'Regresión grado 6'!$B$23*Datos!I197+'Regresión grado 6'!$B$22*Datos!H197+'Regresión grado 6'!$B$21*Datos!G197+'Regresión grado 6'!$B$20*Datos!F197+'Regresión grado 6'!$B$19*Datos!E197+'Regresión grado 6'!$B$18*Datos!D197+'Regresión grado 6'!$B$17</f>
        <v>9.2520555151649901</v>
      </c>
      <c r="M197">
        <f t="shared" si="47"/>
        <v>6.1872291608949657E-2</v>
      </c>
      <c r="N197">
        <f t="shared" si="48"/>
        <v>0.42306344251425854</v>
      </c>
      <c r="O197">
        <f t="shared" si="49"/>
        <v>0.11856825865943926</v>
      </c>
      <c r="P197">
        <f t="shared" si="50"/>
        <v>0.24874141514623105</v>
      </c>
      <c r="Q197">
        <f t="shared" si="51"/>
        <v>0.65043327291449238</v>
      </c>
      <c r="R197">
        <f t="shared" si="52"/>
        <v>0.34433741977809973</v>
      </c>
      <c r="S197">
        <f t="shared" si="53"/>
        <v>2.7165676303170638E-2</v>
      </c>
      <c r="T197">
        <f t="shared" si="54"/>
        <v>6.8050112187131376E-2</v>
      </c>
      <c r="U197">
        <f t="shared" si="55"/>
        <v>3.7217396632964236E-2</v>
      </c>
    </row>
    <row r="198" spans="1:21" x14ac:dyDescent="0.25">
      <c r="A198" s="4" t="s">
        <v>33</v>
      </c>
      <c r="B198" s="5">
        <v>58.139425018967302</v>
      </c>
      <c r="C198" s="6">
        <v>9.4170007474349404</v>
      </c>
      <c r="D198">
        <v>197</v>
      </c>
      <c r="E198">
        <f t="shared" si="42"/>
        <v>38809</v>
      </c>
      <c r="F198">
        <f t="shared" si="43"/>
        <v>7645373</v>
      </c>
      <c r="G198">
        <f t="shared" si="44"/>
        <v>1506138481</v>
      </c>
      <c r="H198">
        <f t="shared" si="45"/>
        <v>296709280757</v>
      </c>
      <c r="I198">
        <f t="shared" si="46"/>
        <v>58451728309129</v>
      </c>
      <c r="J198">
        <f>+'Regresión modelo 1'!$B$18*Datos!D198+'Regresión modelo 1'!$B$17</f>
        <v>9.1293403462888563</v>
      </c>
      <c r="K198">
        <f>+'Regresión modelo2'!$B$19*Datos!E198+'Regresión modelo2'!$B$18*Datos!D198+'Regresión modelo2'!$B$17</f>
        <v>9.5583075771154586</v>
      </c>
      <c r="L198">
        <f>+'Regresión grado 6'!$B$23*Datos!I198+'Regresión grado 6'!$B$22*Datos!H198+'Regresión grado 6'!$B$21*Datos!G198+'Regresión grado 6'!$B$20*Datos!F198+'Regresión grado 6'!$B$19*Datos!E198+'Regresión grado 6'!$B$18*Datos!D198+'Regresión grado 6'!$B$17</f>
        <v>9.2982204843299883</v>
      </c>
      <c r="M198">
        <f t="shared" si="47"/>
        <v>8.2748506387526052E-2</v>
      </c>
      <c r="N198">
        <f t="shared" si="48"/>
        <v>1.9967620114358986E-2</v>
      </c>
      <c r="O198">
        <f t="shared" si="49"/>
        <v>1.4108750903281658E-2</v>
      </c>
      <c r="P198">
        <f t="shared" si="50"/>
        <v>0.28766040114608415</v>
      </c>
      <c r="Q198">
        <f t="shared" si="51"/>
        <v>0.14130682968051822</v>
      </c>
      <c r="R198">
        <f t="shared" si="52"/>
        <v>0.11878026310495216</v>
      </c>
      <c r="S198">
        <f t="shared" si="53"/>
        <v>3.1509439919503078E-2</v>
      </c>
      <c r="T198">
        <f t="shared" si="54"/>
        <v>1.4783666307080936E-2</v>
      </c>
      <c r="U198">
        <f t="shared" si="55"/>
        <v>1.2774515651153784E-2</v>
      </c>
    </row>
    <row r="199" spans="1:21" x14ac:dyDescent="0.25">
      <c r="A199" s="7" t="s">
        <v>32</v>
      </c>
      <c r="B199" s="8">
        <v>59.484345888388901</v>
      </c>
      <c r="C199" s="9">
        <v>8.7155221974232209</v>
      </c>
      <c r="D199">
        <v>198</v>
      </c>
      <c r="E199">
        <f t="shared" si="42"/>
        <v>39204</v>
      </c>
      <c r="F199">
        <f t="shared" si="43"/>
        <v>7762392</v>
      </c>
      <c r="G199">
        <f t="shared" si="44"/>
        <v>1536953616</v>
      </c>
      <c r="H199">
        <f t="shared" si="45"/>
        <v>304316815968</v>
      </c>
      <c r="I199">
        <f t="shared" si="46"/>
        <v>60254729561664</v>
      </c>
      <c r="J199">
        <f>+'Regresión modelo 1'!$B$18*Datos!D199+'Regresión modelo 1'!$B$17</f>
        <v>9.1022211820445911</v>
      </c>
      <c r="K199">
        <f>+'Regresión modelo2'!$B$19*Datos!E199+'Regresión modelo2'!$B$18*Datos!D199+'Regresión modelo2'!$B$17</f>
        <v>9.5587943965120594</v>
      </c>
      <c r="L199">
        <f>+'Regresión grado 6'!$B$23*Datos!I199+'Regresión grado 6'!$B$22*Datos!H199+'Regresión grado 6'!$B$21*Datos!G199+'Regresión grado 6'!$B$20*Datos!F199+'Regresión grado 6'!$B$19*Datos!E199+'Regresión grado 6'!$B$18*Datos!D199+'Regresión grado 6'!$B$17</f>
        <v>9.3460764437585553</v>
      </c>
      <c r="M199">
        <f t="shared" si="47"/>
        <v>0.14953610470719872</v>
      </c>
      <c r="N199">
        <f t="shared" si="48"/>
        <v>0.71110800175612576</v>
      </c>
      <c r="O199">
        <f t="shared" si="49"/>
        <v>0.39759865757152157</v>
      </c>
      <c r="P199">
        <f t="shared" si="50"/>
        <v>0.3866989846213702</v>
      </c>
      <c r="Q199">
        <f t="shared" si="51"/>
        <v>0.84327219908883855</v>
      </c>
      <c r="R199">
        <f t="shared" si="52"/>
        <v>0.63055424633533441</v>
      </c>
      <c r="S199">
        <f t="shared" si="53"/>
        <v>4.2484024161507768E-2</v>
      </c>
      <c r="T199">
        <f t="shared" si="54"/>
        <v>8.8219514314121353E-2</v>
      </c>
      <c r="U199">
        <f t="shared" si="55"/>
        <v>6.7467268230662472E-2</v>
      </c>
    </row>
    <row r="200" spans="1:21" x14ac:dyDescent="0.25">
      <c r="A200" s="4" t="s">
        <v>31</v>
      </c>
      <c r="B200" s="5">
        <v>57.518427027999799</v>
      </c>
      <c r="C200" s="6">
        <v>9.6754113521321496</v>
      </c>
      <c r="D200">
        <v>199</v>
      </c>
      <c r="E200">
        <f t="shared" si="42"/>
        <v>39601</v>
      </c>
      <c r="F200">
        <f t="shared" si="43"/>
        <v>7880599</v>
      </c>
      <c r="G200">
        <f t="shared" si="44"/>
        <v>1568239201</v>
      </c>
      <c r="H200">
        <f t="shared" si="45"/>
        <v>312079600999</v>
      </c>
      <c r="I200">
        <f t="shared" si="46"/>
        <v>62103840598801</v>
      </c>
      <c r="J200">
        <f>+'Regresión modelo 1'!$B$18*Datos!D200+'Regresión modelo 1'!$B$17</f>
        <v>9.0751020178003277</v>
      </c>
      <c r="K200">
        <f>+'Regresión modelo2'!$B$19*Datos!E200+'Regresión modelo2'!$B$18*Datos!D200+'Regresión modelo2'!$B$17</f>
        <v>9.5596118264911834</v>
      </c>
      <c r="L200">
        <f>+'Regresión grado 6'!$B$23*Datos!I200+'Regresión grado 6'!$B$22*Datos!H200+'Regresión grado 6'!$B$21*Datos!G200+'Regresión grado 6'!$B$20*Datos!F200+'Regresión grado 6'!$B$19*Datos!E200+'Regresión grado 6'!$B$18*Datos!D200+'Regresión grado 6'!$B$17</f>
        <v>9.3954309295080378</v>
      </c>
      <c r="M200">
        <f t="shared" si="47"/>
        <v>0.36037129688591524</v>
      </c>
      <c r="N200">
        <f t="shared" si="48"/>
        <v>1.340953013867281E-2</v>
      </c>
      <c r="O200">
        <f t="shared" si="49"/>
        <v>7.8389037052776264E-2</v>
      </c>
      <c r="P200">
        <f t="shared" si="50"/>
        <v>0.60030933433182199</v>
      </c>
      <c r="Q200">
        <f t="shared" si="51"/>
        <v>0.11579952564096629</v>
      </c>
      <c r="R200">
        <f t="shared" si="52"/>
        <v>0.27998042262411182</v>
      </c>
      <c r="S200">
        <f t="shared" si="53"/>
        <v>6.6149045283937002E-2</v>
      </c>
      <c r="T200">
        <f t="shared" si="54"/>
        <v>1.2113412944243996E-2</v>
      </c>
      <c r="U200">
        <f t="shared" si="55"/>
        <v>2.979963609170741E-2</v>
      </c>
    </row>
    <row r="201" spans="1:21" x14ac:dyDescent="0.25">
      <c r="A201" s="7" t="s">
        <v>30</v>
      </c>
      <c r="B201" s="8">
        <v>58.613120505283199</v>
      </c>
      <c r="C201" s="9">
        <v>9.1004109403072704</v>
      </c>
      <c r="D201">
        <v>200</v>
      </c>
      <c r="E201">
        <f t="shared" si="42"/>
        <v>40000</v>
      </c>
      <c r="F201">
        <f t="shared" si="43"/>
        <v>8000000</v>
      </c>
      <c r="G201">
        <f t="shared" si="44"/>
        <v>1600000000</v>
      </c>
      <c r="H201">
        <f t="shared" si="45"/>
        <v>320000000000</v>
      </c>
      <c r="I201">
        <f t="shared" si="46"/>
        <v>64000000000000</v>
      </c>
      <c r="J201">
        <f>+'Regresión modelo 1'!$B$18*Datos!D201+'Regresión modelo 1'!$B$17</f>
        <v>9.0479828535560625</v>
      </c>
      <c r="K201">
        <f>+'Regresión modelo2'!$B$19*Datos!E201+'Regresión modelo2'!$B$18*Datos!D201+'Regresión modelo2'!$B$17</f>
        <v>9.560759867052834</v>
      </c>
      <c r="L201">
        <f>+'Regresión grado 6'!$B$23*Datos!I201+'Regresión grado 6'!$B$22*Datos!H201+'Regresión grado 6'!$B$21*Datos!G201+'Regresión grado 6'!$B$20*Datos!F201+'Regresión grado 6'!$B$19*Datos!E201+'Regresión grado 6'!$B$18*Datos!D201+'Regresión grado 6'!$B$17</f>
        <v>9.4460752407633848</v>
      </c>
      <c r="M201">
        <f t="shared" si="47"/>
        <v>2.7487042803921828E-3</v>
      </c>
      <c r="N201">
        <f t="shared" si="48"/>
        <v>0.2119211343557923</v>
      </c>
      <c r="O201">
        <f t="shared" si="49"/>
        <v>0.11948380860981493</v>
      </c>
      <c r="P201">
        <f t="shared" si="50"/>
        <v>5.2428086751207914E-2</v>
      </c>
      <c r="Q201">
        <f t="shared" si="51"/>
        <v>0.4603489267455636</v>
      </c>
      <c r="R201">
        <f t="shared" si="52"/>
        <v>0.3456643004561144</v>
      </c>
      <c r="S201">
        <f t="shared" si="53"/>
        <v>5.7944502769037062E-3</v>
      </c>
      <c r="T201">
        <f t="shared" si="54"/>
        <v>4.8149826284411126E-2</v>
      </c>
      <c r="U201">
        <f t="shared" si="55"/>
        <v>3.659343077900145E-2</v>
      </c>
    </row>
    <row r="202" spans="1:21" x14ac:dyDescent="0.25">
      <c r="A202" s="4" t="s">
        <v>29</v>
      </c>
      <c r="B202" s="5">
        <v>58.2356564083588</v>
      </c>
      <c r="C202" s="6">
        <v>9.2246951183924999</v>
      </c>
      <c r="D202">
        <v>201</v>
      </c>
      <c r="E202">
        <f t="shared" si="42"/>
        <v>40401</v>
      </c>
      <c r="F202">
        <f t="shared" si="43"/>
        <v>8120601</v>
      </c>
      <c r="G202">
        <f t="shared" si="44"/>
        <v>1632240801</v>
      </c>
      <c r="H202">
        <f t="shared" si="45"/>
        <v>328080401001</v>
      </c>
      <c r="I202">
        <f t="shared" si="46"/>
        <v>65944160601201</v>
      </c>
      <c r="J202">
        <f>+'Regresión modelo 1'!$B$18*Datos!D202+'Regresión modelo 1'!$B$17</f>
        <v>9.020863689311799</v>
      </c>
      <c r="K202">
        <f>+'Regresión modelo2'!$B$19*Datos!E202+'Regresión modelo2'!$B$18*Datos!D202+'Regresión modelo2'!$B$17</f>
        <v>9.5622385181970095</v>
      </c>
      <c r="L202">
        <f>+'Regresión grado 6'!$B$23*Datos!I202+'Regresión grado 6'!$B$22*Datos!H202+'Regresión grado 6'!$B$21*Datos!G202+'Regresión grado 6'!$B$20*Datos!F202+'Regresión grado 6'!$B$19*Datos!E202+'Regresión grado 6'!$B$18*Datos!D202+'Regresión grado 6'!$B$17</f>
        <v>9.4977839240727064</v>
      </c>
      <c r="M202">
        <f t="shared" si="47"/>
        <v>4.154725148108078E-2</v>
      </c>
      <c r="N202">
        <f t="shared" si="48"/>
        <v>0.11393554675158704</v>
      </c>
      <c r="O202">
        <f t="shared" si="49"/>
        <v>7.4577495787841619E-2</v>
      </c>
      <c r="P202">
        <f t="shared" si="50"/>
        <v>0.20383142908070084</v>
      </c>
      <c r="Q202">
        <f t="shared" si="51"/>
        <v>0.33754339980450965</v>
      </c>
      <c r="R202">
        <f t="shared" si="52"/>
        <v>0.27308880568020655</v>
      </c>
      <c r="S202">
        <f t="shared" si="53"/>
        <v>2.2595555824904735E-2</v>
      </c>
      <c r="T202">
        <f t="shared" si="54"/>
        <v>3.529962143928559E-2</v>
      </c>
      <c r="U202">
        <f t="shared" si="55"/>
        <v>2.8752897293025007E-2</v>
      </c>
    </row>
    <row r="203" spans="1:21" x14ac:dyDescent="0.25">
      <c r="A203" s="7" t="s">
        <v>28</v>
      </c>
      <c r="B203" s="8">
        <v>59.9502250185514</v>
      </c>
      <c r="C203" s="9">
        <v>8.5555857179735693</v>
      </c>
      <c r="D203">
        <v>202</v>
      </c>
      <c r="E203">
        <f t="shared" si="42"/>
        <v>40804</v>
      </c>
      <c r="F203">
        <f t="shared" si="43"/>
        <v>8242408</v>
      </c>
      <c r="G203">
        <f t="shared" si="44"/>
        <v>1664966416</v>
      </c>
      <c r="H203">
        <f t="shared" si="45"/>
        <v>336323216032</v>
      </c>
      <c r="I203">
        <f t="shared" si="46"/>
        <v>67937289638464</v>
      </c>
      <c r="J203">
        <f>+'Regresión modelo 1'!$B$18*Datos!D203+'Regresión modelo 1'!$B$17</f>
        <v>8.9937445250675339</v>
      </c>
      <c r="K203">
        <f>+'Regresión modelo2'!$B$19*Datos!E203+'Regresión modelo2'!$B$18*Datos!D203+'Regresión modelo2'!$B$17</f>
        <v>9.5640477799237082</v>
      </c>
      <c r="L203">
        <f>+'Regresión grado 6'!$B$23*Datos!I203+'Regresión grado 6'!$B$22*Datos!H203+'Regresión grado 6'!$B$21*Datos!G203+'Regresión grado 6'!$B$20*Datos!F203+'Regresión grado 6'!$B$19*Datos!E203+'Regresión grado 6'!$B$18*Datos!D203+'Regresión grado 6'!$B$17</f>
        <v>9.5503142511934058</v>
      </c>
      <c r="M203">
        <f t="shared" si="47"/>
        <v>0.19198314023400609</v>
      </c>
      <c r="N203">
        <f t="shared" si="48"/>
        <v>1.0169957303927259</v>
      </c>
      <c r="O203">
        <f t="shared" si="49"/>
        <v>0.98948485480168746</v>
      </c>
      <c r="P203">
        <f t="shared" si="50"/>
        <v>0.4381588070939646</v>
      </c>
      <c r="Q203">
        <f t="shared" si="51"/>
        <v>1.008462061950139</v>
      </c>
      <c r="R203">
        <f t="shared" si="52"/>
        <v>0.99472853321983656</v>
      </c>
      <c r="S203">
        <f t="shared" si="53"/>
        <v>4.8718173600853364E-2</v>
      </c>
      <c r="T203">
        <f t="shared" si="54"/>
        <v>0.10544301797268765</v>
      </c>
      <c r="U203">
        <f t="shared" si="55"/>
        <v>0.10415662846859049</v>
      </c>
    </row>
    <row r="204" spans="1:21" x14ac:dyDescent="0.25">
      <c r="A204" s="4" t="s">
        <v>27</v>
      </c>
      <c r="B204" s="5">
        <v>59.345092009179801</v>
      </c>
      <c r="C204" s="6">
        <v>8.3705642253267101</v>
      </c>
      <c r="D204">
        <v>203</v>
      </c>
      <c r="E204">
        <f t="shared" si="42"/>
        <v>41209</v>
      </c>
      <c r="F204">
        <f t="shared" si="43"/>
        <v>8365427</v>
      </c>
      <c r="G204">
        <f t="shared" si="44"/>
        <v>1698181681</v>
      </c>
      <c r="H204">
        <f t="shared" si="45"/>
        <v>344730881243</v>
      </c>
      <c r="I204">
        <f t="shared" si="46"/>
        <v>69980368892329</v>
      </c>
      <c r="J204">
        <f>+'Regresión modelo 1'!$B$18*Datos!D204+'Regresión modelo 1'!$B$17</f>
        <v>8.9666253608232687</v>
      </c>
      <c r="K204">
        <f>+'Regresión modelo2'!$B$19*Datos!E204+'Regresión modelo2'!$B$18*Datos!D204+'Regresión modelo2'!$B$17</f>
        <v>9.5661876522329337</v>
      </c>
      <c r="L204">
        <f>+'Regresión grado 6'!$B$23*Datos!I204+'Regresión grado 6'!$B$22*Datos!H204+'Regresión grado 6'!$B$21*Datos!G204+'Regresión grado 6'!$B$20*Datos!F204+'Regresión grado 6'!$B$19*Datos!E204+'Regresión grado 6'!$B$18*Datos!D204+'Regresión grado 6'!$B$17</f>
        <v>9.60340569057594</v>
      </c>
      <c r="M204">
        <f t="shared" si="47"/>
        <v>0.3552888772494468</v>
      </c>
      <c r="N204">
        <f t="shared" si="48"/>
        <v>1.4295153789669817</v>
      </c>
      <c r="O204">
        <f t="shared" si="49"/>
        <v>1.5198980784378682</v>
      </c>
      <c r="P204">
        <f t="shared" si="50"/>
        <v>0.59606113549655859</v>
      </c>
      <c r="Q204">
        <f t="shared" si="51"/>
        <v>1.1956234269062236</v>
      </c>
      <c r="R204">
        <f t="shared" si="52"/>
        <v>1.2328414652492299</v>
      </c>
      <c r="S204">
        <f t="shared" si="53"/>
        <v>6.6475525798239815E-2</v>
      </c>
      <c r="T204">
        <f t="shared" si="54"/>
        <v>0.12498431667573884</v>
      </c>
      <c r="U204">
        <f t="shared" si="55"/>
        <v>0.12837544356363573</v>
      </c>
    </row>
    <row r="205" spans="1:21" x14ac:dyDescent="0.25">
      <c r="A205" s="7" t="s">
        <v>26</v>
      </c>
      <c r="B205" s="8">
        <v>58.700045214763897</v>
      </c>
      <c r="C205" s="9">
        <v>8.6273889321606205</v>
      </c>
      <c r="D205">
        <v>204</v>
      </c>
      <c r="E205">
        <f t="shared" si="42"/>
        <v>41616</v>
      </c>
      <c r="F205">
        <f t="shared" si="43"/>
        <v>8489664</v>
      </c>
      <c r="G205">
        <f t="shared" si="44"/>
        <v>1731891456</v>
      </c>
      <c r="H205">
        <f t="shared" si="45"/>
        <v>353305857024</v>
      </c>
      <c r="I205">
        <f t="shared" si="46"/>
        <v>72074394832896</v>
      </c>
      <c r="J205">
        <f>+'Regresión modelo 1'!$B$18*Datos!D205+'Regresión modelo 1'!$B$17</f>
        <v>8.9395061965790035</v>
      </c>
      <c r="K205">
        <f>+'Regresión modelo2'!$B$19*Datos!E205+'Regresión modelo2'!$B$18*Datos!D205+'Regresión modelo2'!$B$17</f>
        <v>9.5686581351246875</v>
      </c>
      <c r="L205">
        <f>+'Regresión grado 6'!$B$23*Datos!I205+'Regresión grado 6'!$B$22*Datos!H205+'Regresión grado 6'!$B$21*Datos!G205+'Regresión grado 6'!$B$20*Datos!F205+'Regresión grado 6'!$B$19*Datos!E205+'Regresión grado 6'!$B$18*Datos!D205+'Regresión grado 6'!$B$17</f>
        <v>9.6567793724504227</v>
      </c>
      <c r="M205">
        <f t="shared" si="47"/>
        <v>9.7417186748014778E-2</v>
      </c>
      <c r="N205">
        <f t="shared" si="48"/>
        <v>0.88598771244860997</v>
      </c>
      <c r="O205">
        <f t="shared" si="49"/>
        <v>1.0596446785600329</v>
      </c>
      <c r="P205">
        <f t="shared" si="50"/>
        <v>0.31211726441838294</v>
      </c>
      <c r="Q205">
        <f t="shared" si="51"/>
        <v>0.94126920296406702</v>
      </c>
      <c r="R205">
        <f t="shared" si="52"/>
        <v>1.0293904402898022</v>
      </c>
      <c r="S205">
        <f t="shared" si="53"/>
        <v>3.4914374189686771E-2</v>
      </c>
      <c r="T205">
        <f t="shared" si="54"/>
        <v>9.8370031583514345E-2</v>
      </c>
      <c r="U205">
        <f t="shared" si="55"/>
        <v>0.10659769687050361</v>
      </c>
    </row>
    <row r="206" spans="1:21" x14ac:dyDescent="0.25">
      <c r="A206" s="4" t="s">
        <v>25</v>
      </c>
      <c r="B206" s="5">
        <v>55.801304857956801</v>
      </c>
      <c r="C206" s="6">
        <v>11.7623483380153</v>
      </c>
      <c r="D206">
        <v>205</v>
      </c>
      <c r="E206">
        <f t="shared" si="42"/>
        <v>42025</v>
      </c>
      <c r="F206">
        <f t="shared" si="43"/>
        <v>8615125</v>
      </c>
      <c r="G206">
        <f t="shared" si="44"/>
        <v>1766100625</v>
      </c>
      <c r="H206">
        <f t="shared" si="45"/>
        <v>362050628125</v>
      </c>
      <c r="I206">
        <f t="shared" si="46"/>
        <v>74220378765625</v>
      </c>
      <c r="J206">
        <f>+'Regresión modelo 1'!$B$18*Datos!D206+'Regresión modelo 1'!$B$17</f>
        <v>8.9123870323347401</v>
      </c>
      <c r="K206">
        <f>+'Regresión modelo2'!$B$19*Datos!E206+'Regresión modelo2'!$B$18*Datos!D206+'Regresión modelo2'!$B$17</f>
        <v>9.5714592285989646</v>
      </c>
      <c r="L206">
        <f>+'Regresión grado 6'!$B$23*Datos!I206+'Regresión grado 6'!$B$22*Datos!H206+'Regresión grado 6'!$B$21*Datos!G206+'Regresión grado 6'!$B$20*Datos!F206+'Regresión grado 6'!$B$19*Datos!E206+'Regresión grado 6'!$B$18*Datos!D206+'Regresión grado 6'!$B$17</f>
        <v>9.7101375475467648</v>
      </c>
      <c r="M206">
        <f t="shared" si="47"/>
        <v>8.1222794438764438</v>
      </c>
      <c r="N206">
        <f t="shared" si="48"/>
        <v>4.799995089759105</v>
      </c>
      <c r="O206">
        <f t="shared" si="49"/>
        <v>4.2115691285154915</v>
      </c>
      <c r="P206">
        <f t="shared" si="50"/>
        <v>2.8499613056805604</v>
      </c>
      <c r="Q206">
        <f t="shared" si="51"/>
        <v>2.1908891094163359</v>
      </c>
      <c r="R206">
        <f t="shared" si="52"/>
        <v>2.0522107904685356</v>
      </c>
      <c r="S206">
        <f t="shared" si="53"/>
        <v>0.31977530770832874</v>
      </c>
      <c r="T206">
        <f t="shared" si="54"/>
        <v>0.22889812901987674</v>
      </c>
      <c r="U206">
        <f t="shared" si="55"/>
        <v>0.2113472420364447</v>
      </c>
    </row>
    <row r="207" spans="1:21" x14ac:dyDescent="0.25">
      <c r="A207" s="7" t="s">
        <v>24</v>
      </c>
      <c r="B207" s="8">
        <v>56.479861355552401</v>
      </c>
      <c r="C207" s="9">
        <v>10.8032182510231</v>
      </c>
      <c r="D207">
        <v>206</v>
      </c>
      <c r="E207">
        <f t="shared" si="42"/>
        <v>42436</v>
      </c>
      <c r="F207">
        <f t="shared" si="43"/>
        <v>8741816</v>
      </c>
      <c r="G207">
        <f t="shared" si="44"/>
        <v>1800814096</v>
      </c>
      <c r="H207">
        <f t="shared" si="45"/>
        <v>370967703776</v>
      </c>
      <c r="I207">
        <f t="shared" si="46"/>
        <v>76419346977856</v>
      </c>
      <c r="J207">
        <f>+'Regresión modelo 1'!$B$18*Datos!D207+'Regresión modelo 1'!$B$17</f>
        <v>8.8852678680904749</v>
      </c>
      <c r="K207">
        <f>+'Regresión modelo2'!$B$19*Datos!E207+'Regresión modelo2'!$B$18*Datos!D207+'Regresión modelo2'!$B$17</f>
        <v>9.5745909326557666</v>
      </c>
      <c r="L207">
        <f>+'Regresión grado 6'!$B$23*Datos!I207+'Regresión grado 6'!$B$22*Datos!H207+'Regresión grado 6'!$B$21*Datos!G207+'Regresión grado 6'!$B$20*Datos!F207+'Regresión grado 6'!$B$19*Datos!E207+'Regresión grado 6'!$B$18*Datos!D207+'Regresión grado 6'!$B$17</f>
        <v>9.7631630394328894</v>
      </c>
      <c r="M207">
        <f t="shared" si="47"/>
        <v>3.6785336713914045</v>
      </c>
      <c r="N207">
        <f t="shared" si="48"/>
        <v>1.5095250874385058</v>
      </c>
      <c r="O207">
        <f t="shared" si="49"/>
        <v>1.0817148431559582</v>
      </c>
      <c r="P207">
        <f t="shared" si="50"/>
        <v>1.9179503829326254</v>
      </c>
      <c r="Q207">
        <f t="shared" si="51"/>
        <v>1.2286273183673337</v>
      </c>
      <c r="R207">
        <f t="shared" si="52"/>
        <v>1.0400552115902109</v>
      </c>
      <c r="S207">
        <f t="shared" si="53"/>
        <v>0.21585735077504314</v>
      </c>
      <c r="T207">
        <f t="shared" si="54"/>
        <v>0.12832165123388112</v>
      </c>
      <c r="U207">
        <f t="shared" si="55"/>
        <v>0.10652851001150794</v>
      </c>
    </row>
    <row r="208" spans="1:21" x14ac:dyDescent="0.25">
      <c r="A208" s="4" t="s">
        <v>23</v>
      </c>
      <c r="B208" s="5">
        <v>56.993990489904498</v>
      </c>
      <c r="C208" s="6">
        <v>9.4359671733763495</v>
      </c>
      <c r="D208">
        <v>207</v>
      </c>
      <c r="E208">
        <f t="shared" si="42"/>
        <v>42849</v>
      </c>
      <c r="F208">
        <f t="shared" si="43"/>
        <v>8869743</v>
      </c>
      <c r="G208">
        <f t="shared" si="44"/>
        <v>1836036801</v>
      </c>
      <c r="H208">
        <f t="shared" si="45"/>
        <v>380059617807</v>
      </c>
      <c r="I208">
        <f t="shared" si="46"/>
        <v>78672340886049</v>
      </c>
      <c r="J208">
        <f>+'Regresión modelo 1'!$B$18*Datos!D208+'Regresión modelo 1'!$B$17</f>
        <v>8.8581487038462114</v>
      </c>
      <c r="K208">
        <f>+'Regresión modelo2'!$B$19*Datos!E208+'Regresión modelo2'!$B$18*Datos!D208+'Regresión modelo2'!$B$17</f>
        <v>9.5780532472950934</v>
      </c>
      <c r="L208">
        <f>+'Regresión grado 6'!$B$23*Datos!I208+'Regresión grado 6'!$B$22*Datos!H208+'Regresión grado 6'!$B$21*Datos!G208+'Regresión grado 6'!$B$20*Datos!F208+'Regresión grado 6'!$B$19*Datos!E208+'Regresión grado 6'!$B$18*Datos!D208+'Regresión grado 6'!$B$17</f>
        <v>9.8155186904687497</v>
      </c>
      <c r="M208">
        <f t="shared" si="47"/>
        <v>0.33387418373015104</v>
      </c>
      <c r="N208">
        <f t="shared" si="48"/>
        <v>2.018845240164277E-2</v>
      </c>
      <c r="O208">
        <f t="shared" si="49"/>
        <v>0.14405935412714257</v>
      </c>
      <c r="P208">
        <f t="shared" si="50"/>
        <v>0.57781846953013805</v>
      </c>
      <c r="Q208">
        <f t="shared" si="51"/>
        <v>0.14208607391874395</v>
      </c>
      <c r="R208">
        <f t="shared" si="52"/>
        <v>0.3795515170924002</v>
      </c>
      <c r="S208">
        <f t="shared" si="53"/>
        <v>6.5230161385668436E-2</v>
      </c>
      <c r="T208">
        <f t="shared" si="54"/>
        <v>1.4834546253840258E-2</v>
      </c>
      <c r="U208">
        <f t="shared" si="55"/>
        <v>3.8668513510239602E-2</v>
      </c>
    </row>
    <row r="209" spans="1:21" x14ac:dyDescent="0.25">
      <c r="A209" s="7" t="s">
        <v>22</v>
      </c>
      <c r="B209" s="8">
        <v>58.503980157866501</v>
      </c>
      <c r="C209" s="9">
        <v>9.4625858354315895</v>
      </c>
      <c r="D209">
        <v>208</v>
      </c>
      <c r="E209">
        <f t="shared" si="42"/>
        <v>43264</v>
      </c>
      <c r="F209">
        <f t="shared" si="43"/>
        <v>8998912</v>
      </c>
      <c r="G209">
        <f t="shared" si="44"/>
        <v>1871773696</v>
      </c>
      <c r="H209">
        <f t="shared" si="45"/>
        <v>389328928768</v>
      </c>
      <c r="I209">
        <f t="shared" si="46"/>
        <v>80980417183744</v>
      </c>
      <c r="J209">
        <f>+'Regresión modelo 1'!$B$18*Datos!D209+'Regresión modelo 1'!$B$17</f>
        <v>8.8310295396019463</v>
      </c>
      <c r="K209">
        <f>+'Regresión modelo2'!$B$19*Datos!E209+'Regresión modelo2'!$B$18*Datos!D209+'Regresión modelo2'!$B$17</f>
        <v>9.581846172516947</v>
      </c>
      <c r="L209">
        <f>+'Regresión grado 6'!$B$23*Datos!I209+'Regresión grado 6'!$B$22*Datos!H209+'Regresión grado 6'!$B$21*Datos!G209+'Regresión grado 6'!$B$20*Datos!F209+'Regresión grado 6'!$B$19*Datos!E209+'Regresión grado 6'!$B$18*Datos!D209+'Regresión grado 6'!$B$17</f>
        <v>9.8668468013916097</v>
      </c>
      <c r="M209">
        <f t="shared" si="47"/>
        <v>0.39886335480205981</v>
      </c>
      <c r="N209">
        <f t="shared" si="48"/>
        <v>1.4223028001713109E-2</v>
      </c>
      <c r="O209">
        <f t="shared" si="49"/>
        <v>0.16342692859892866</v>
      </c>
      <c r="P209">
        <f t="shared" si="50"/>
        <v>0.63155629582964323</v>
      </c>
      <c r="Q209">
        <f t="shared" si="51"/>
        <v>0.11926033708535755</v>
      </c>
      <c r="R209">
        <f t="shared" si="52"/>
        <v>0.40426096596002026</v>
      </c>
      <c r="S209">
        <f t="shared" si="53"/>
        <v>7.1515590905622803E-2</v>
      </c>
      <c r="T209">
        <f t="shared" si="54"/>
        <v>1.2446488384193126E-2</v>
      </c>
      <c r="U209">
        <f t="shared" si="55"/>
        <v>4.0971647183475443E-2</v>
      </c>
    </row>
    <row r="210" spans="1:21" x14ac:dyDescent="0.25">
      <c r="A210" s="4" t="s">
        <v>21</v>
      </c>
      <c r="B210" s="5">
        <v>57.874215708365</v>
      </c>
      <c r="C210" s="6">
        <v>9.7299733852574306</v>
      </c>
      <c r="D210">
        <v>209</v>
      </c>
      <c r="E210">
        <f t="shared" si="42"/>
        <v>43681</v>
      </c>
      <c r="F210">
        <f t="shared" si="43"/>
        <v>9129329</v>
      </c>
      <c r="G210">
        <f t="shared" si="44"/>
        <v>1908029761</v>
      </c>
      <c r="H210">
        <f t="shared" si="45"/>
        <v>398778220049</v>
      </c>
      <c r="I210">
        <f t="shared" si="46"/>
        <v>83344647990241</v>
      </c>
      <c r="J210">
        <f>+'Regresión modelo 1'!$B$18*Datos!D210+'Regresión modelo 1'!$B$17</f>
        <v>8.8039103753576811</v>
      </c>
      <c r="K210">
        <f>+'Regresión modelo2'!$B$19*Datos!E210+'Regresión modelo2'!$B$18*Datos!D210+'Regresión modelo2'!$B$17</f>
        <v>9.5859697083213238</v>
      </c>
      <c r="L210">
        <f>+'Regresión grado 6'!$B$23*Datos!I210+'Regresión grado 6'!$B$22*Datos!H210+'Regresión grado 6'!$B$21*Datos!G210+'Regresión grado 6'!$B$20*Datos!F210+'Regresión grado 6'!$B$19*Datos!E210+'Regresión grado 6'!$B$18*Datos!D210+'Regresión grado 6'!$B$17</f>
        <v>9.9167685645107042</v>
      </c>
      <c r="M210">
        <f t="shared" si="47"/>
        <v>0.85759269830458362</v>
      </c>
      <c r="N210">
        <f t="shared" si="48"/>
        <v>2.0737058971118626E-2</v>
      </c>
      <c r="O210">
        <f t="shared" si="49"/>
        <v>3.4892438992262617E-2</v>
      </c>
      <c r="P210">
        <f t="shared" si="50"/>
        <v>0.92606300989974955</v>
      </c>
      <c r="Q210">
        <f t="shared" si="51"/>
        <v>0.14400367693610683</v>
      </c>
      <c r="R210">
        <f t="shared" si="52"/>
        <v>0.1867951792532736</v>
      </c>
      <c r="S210">
        <f t="shared" si="53"/>
        <v>0.10518769165254319</v>
      </c>
      <c r="T210">
        <f t="shared" si="54"/>
        <v>1.502233799164847E-2</v>
      </c>
      <c r="U210">
        <f t="shared" si="55"/>
        <v>1.8836295113486914E-2</v>
      </c>
    </row>
    <row r="211" spans="1:21" x14ac:dyDescent="0.25">
      <c r="A211" s="7" t="s">
        <v>20</v>
      </c>
      <c r="B211" s="8">
        <v>58.310444045489099</v>
      </c>
      <c r="C211" s="9">
        <v>9.0820867381631398</v>
      </c>
      <c r="D211">
        <v>210</v>
      </c>
      <c r="E211">
        <f t="shared" si="42"/>
        <v>44100</v>
      </c>
      <c r="F211">
        <f t="shared" si="43"/>
        <v>9261000</v>
      </c>
      <c r="G211">
        <f t="shared" si="44"/>
        <v>1944810000</v>
      </c>
      <c r="H211">
        <f t="shared" si="45"/>
        <v>408410100000</v>
      </c>
      <c r="I211">
        <f t="shared" si="46"/>
        <v>85766121000000</v>
      </c>
      <c r="J211">
        <f>+'Regresión modelo 1'!$B$18*Datos!D211+'Regresión modelo 1'!$B$17</f>
        <v>8.7767912111134159</v>
      </c>
      <c r="K211">
        <f>+'Regresión modelo2'!$B$19*Datos!E211+'Regresión modelo2'!$B$18*Datos!D211+'Regresión modelo2'!$B$17</f>
        <v>9.5904238547082272</v>
      </c>
      <c r="L211">
        <f>+'Regresión grado 6'!$B$23*Datos!I211+'Regresión grado 6'!$B$22*Datos!H211+'Regresión grado 6'!$B$21*Datos!G211+'Regresión grado 6'!$B$20*Datos!F211+'Regresión grado 6'!$B$19*Datos!E211+'Regresión grado 6'!$B$18*Datos!D211+'Regresión grado 6'!$B$17</f>
        <v>9.9648834905325927</v>
      </c>
      <c r="M211">
        <f t="shared" si="47"/>
        <v>9.3205358836568733E-2</v>
      </c>
      <c r="N211">
        <f t="shared" si="48"/>
        <v>0.25840662405737375</v>
      </c>
      <c r="O211">
        <f t="shared" si="49"/>
        <v>0.77933010599405306</v>
      </c>
      <c r="P211">
        <f t="shared" si="50"/>
        <v>0.30529552704972396</v>
      </c>
      <c r="Q211">
        <f t="shared" si="51"/>
        <v>0.5083371165450874</v>
      </c>
      <c r="R211">
        <f t="shared" si="52"/>
        <v>0.88279675236945288</v>
      </c>
      <c r="S211">
        <f t="shared" si="53"/>
        <v>3.478441262943003E-2</v>
      </c>
      <c r="T211">
        <f t="shared" si="54"/>
        <v>5.300465591992886E-2</v>
      </c>
      <c r="U211">
        <f t="shared" si="55"/>
        <v>8.859077511625478E-2</v>
      </c>
    </row>
    <row r="212" spans="1:21" x14ac:dyDescent="0.25">
      <c r="A212" s="4" t="s">
        <v>19</v>
      </c>
      <c r="B212" s="5">
        <v>57.440322651340701</v>
      </c>
      <c r="C212" s="6">
        <v>9.7206662940255093</v>
      </c>
      <c r="D212">
        <v>211</v>
      </c>
      <c r="E212">
        <f t="shared" si="42"/>
        <v>44521</v>
      </c>
      <c r="F212">
        <f t="shared" si="43"/>
        <v>9393931</v>
      </c>
      <c r="G212">
        <f t="shared" si="44"/>
        <v>1982119441</v>
      </c>
      <c r="H212">
        <f t="shared" si="45"/>
        <v>418227202051</v>
      </c>
      <c r="I212">
        <f t="shared" si="46"/>
        <v>88245939632761</v>
      </c>
      <c r="J212">
        <f>+'Regresión modelo 1'!$B$18*Datos!D212+'Regresión modelo 1'!$B$17</f>
        <v>8.7496720468691525</v>
      </c>
      <c r="K212">
        <f>+'Regresión modelo2'!$B$19*Datos!E212+'Regresión modelo2'!$B$18*Datos!D212+'Regresión modelo2'!$B$17</f>
        <v>9.5952086116776556</v>
      </c>
      <c r="L212">
        <f>+'Regresión grado 6'!$B$23*Datos!I212+'Regresión grado 6'!$B$22*Datos!H212+'Regresión grado 6'!$B$21*Datos!G212+'Regresión grado 6'!$B$20*Datos!F212+'Regresión grado 6'!$B$19*Datos!E212+'Regresión grado 6'!$B$18*Datos!D212+'Regresión grado 6'!$B$17</f>
        <v>10.010768829001634</v>
      </c>
      <c r="M212">
        <f t="shared" si="47"/>
        <v>0.94282982801074022</v>
      </c>
      <c r="N212">
        <f t="shared" si="48"/>
        <v>1.5739630060094965E-2</v>
      </c>
      <c r="O212">
        <f t="shared" si="49"/>
        <v>8.4159480799573722E-2</v>
      </c>
      <c r="P212">
        <f t="shared" si="50"/>
        <v>0.97099424715635685</v>
      </c>
      <c r="Q212">
        <f t="shared" si="51"/>
        <v>0.12545768234785371</v>
      </c>
      <c r="R212">
        <f t="shared" si="52"/>
        <v>0.29010253497612482</v>
      </c>
      <c r="S212">
        <f t="shared" si="53"/>
        <v>0.11097493048368623</v>
      </c>
      <c r="T212">
        <f t="shared" si="54"/>
        <v>1.3075034366128106E-2</v>
      </c>
      <c r="U212">
        <f t="shared" si="55"/>
        <v>2.8979046458018801E-2</v>
      </c>
    </row>
    <row r="213" spans="1:21" x14ac:dyDescent="0.25">
      <c r="A213" s="7" t="s">
        <v>18</v>
      </c>
      <c r="B213" s="8">
        <v>58.271471692093797</v>
      </c>
      <c r="C213" s="9">
        <v>9.1564145663245302</v>
      </c>
      <c r="D213">
        <v>212</v>
      </c>
      <c r="E213">
        <f t="shared" si="42"/>
        <v>44944</v>
      </c>
      <c r="F213">
        <f t="shared" si="43"/>
        <v>9528128</v>
      </c>
      <c r="G213">
        <f t="shared" si="44"/>
        <v>2019963136</v>
      </c>
      <c r="H213">
        <f t="shared" si="45"/>
        <v>428232184832</v>
      </c>
      <c r="I213">
        <f t="shared" si="46"/>
        <v>90785223184384</v>
      </c>
      <c r="J213">
        <f>+'Regresión modelo 1'!$B$18*Datos!D213+'Regresión modelo 1'!$B$17</f>
        <v>8.7225528826248873</v>
      </c>
      <c r="K213">
        <f>+'Regresión modelo2'!$B$19*Datos!E213+'Regresión modelo2'!$B$18*Datos!D213+'Regresión modelo2'!$B$17</f>
        <v>9.6003239792296107</v>
      </c>
      <c r="L213">
        <f>+'Regresión grado 6'!$B$23*Datos!I213+'Regresión grado 6'!$B$22*Datos!H213+'Regresión grado 6'!$B$21*Datos!G213+'Regresión grado 6'!$B$20*Datos!F213+'Regresión grado 6'!$B$19*Datos!E213+'Regresión grado 6'!$B$18*Datos!D213+'Regresión grado 6'!$B$17</f>
        <v>10.053978982363823</v>
      </c>
      <c r="M213">
        <f t="shared" si="47"/>
        <v>0.18823596058268902</v>
      </c>
      <c r="N213">
        <f t="shared" si="48"/>
        <v>0.19705556686573322</v>
      </c>
      <c r="O213">
        <f t="shared" si="49"/>
        <v>0.80562188093995668</v>
      </c>
      <c r="P213">
        <f t="shared" si="50"/>
        <v>0.43386168369964295</v>
      </c>
      <c r="Q213">
        <f t="shared" si="51"/>
        <v>0.44390941290508046</v>
      </c>
      <c r="R213">
        <f t="shared" si="52"/>
        <v>0.89756441603929282</v>
      </c>
      <c r="S213">
        <f t="shared" si="53"/>
        <v>4.9740218206516681E-2</v>
      </c>
      <c r="T213">
        <f t="shared" si="54"/>
        <v>4.6239003377957097E-2</v>
      </c>
      <c r="U213">
        <f t="shared" si="55"/>
        <v>8.9274546685820064E-2</v>
      </c>
    </row>
    <row r="214" spans="1:21" x14ac:dyDescent="0.25">
      <c r="A214" s="4" t="s">
        <v>17</v>
      </c>
      <c r="B214" s="5">
        <v>58.275316907315599</v>
      </c>
      <c r="C214" s="6">
        <v>9.4821850583784393</v>
      </c>
      <c r="D214">
        <v>213</v>
      </c>
      <c r="E214">
        <f t="shared" si="42"/>
        <v>45369</v>
      </c>
      <c r="F214">
        <f t="shared" si="43"/>
        <v>9663597</v>
      </c>
      <c r="G214">
        <f t="shared" si="44"/>
        <v>2058346161</v>
      </c>
      <c r="H214">
        <f t="shared" si="45"/>
        <v>438427732293</v>
      </c>
      <c r="I214">
        <f t="shared" si="46"/>
        <v>93385106978409</v>
      </c>
      <c r="J214">
        <f>+'Regresión modelo 1'!$B$18*Datos!D214+'Regresión modelo 1'!$B$17</f>
        <v>8.6954337183806238</v>
      </c>
      <c r="K214">
        <f>+'Regresión modelo2'!$B$19*Datos!E214+'Regresión modelo2'!$B$18*Datos!D214+'Regresión modelo2'!$B$17</f>
        <v>9.6057699573640907</v>
      </c>
      <c r="L214">
        <f>+'Regresión grado 6'!$B$23*Datos!I214+'Regresión grado 6'!$B$22*Datos!H214+'Regresión grado 6'!$B$21*Datos!G214+'Regresión grado 6'!$B$20*Datos!F214+'Regresión grado 6'!$B$19*Datos!E214+'Regresión grado 6'!$B$18*Datos!D214+'Regresión grado 6'!$B$17</f>
        <v>10.094044913650691</v>
      </c>
      <c r="M214">
        <f t="shared" si="47"/>
        <v>0.61897767098835821</v>
      </c>
      <c r="N214">
        <f t="shared" si="48"/>
        <v>1.5273227257293659E-2</v>
      </c>
      <c r="O214">
        <f t="shared" si="49"/>
        <v>0.37437248249378124</v>
      </c>
      <c r="P214">
        <f t="shared" si="50"/>
        <v>0.78675133999781544</v>
      </c>
      <c r="Q214">
        <f t="shared" si="51"/>
        <v>0.12358489898565139</v>
      </c>
      <c r="R214">
        <f t="shared" si="52"/>
        <v>0.61185985527225206</v>
      </c>
      <c r="S214">
        <f t="shared" si="53"/>
        <v>9.0478677140021307E-2</v>
      </c>
      <c r="T214">
        <f t="shared" si="54"/>
        <v>1.2865694216516944E-2</v>
      </c>
      <c r="U214">
        <f t="shared" si="55"/>
        <v>6.0615923597169934E-2</v>
      </c>
    </row>
    <row r="215" spans="1:21" x14ac:dyDescent="0.25">
      <c r="A215" s="7" t="s">
        <v>16</v>
      </c>
      <c r="B215" s="8">
        <v>59.2238163143154</v>
      </c>
      <c r="C215" s="9">
        <v>9.0611991510547902</v>
      </c>
      <c r="D215">
        <v>214</v>
      </c>
      <c r="E215">
        <f t="shared" si="42"/>
        <v>45796</v>
      </c>
      <c r="F215">
        <f t="shared" si="43"/>
        <v>9800344</v>
      </c>
      <c r="G215">
        <f t="shared" si="44"/>
        <v>2097273616</v>
      </c>
      <c r="H215">
        <f t="shared" si="45"/>
        <v>448816553824</v>
      </c>
      <c r="I215">
        <f t="shared" si="46"/>
        <v>96046742518336</v>
      </c>
      <c r="J215">
        <f>+'Regresión modelo 1'!$B$18*Datos!D215+'Regresión modelo 1'!$B$17</f>
        <v>8.6683145541363587</v>
      </c>
      <c r="K215">
        <f>+'Regresión modelo2'!$B$19*Datos!E215+'Regresión modelo2'!$B$18*Datos!D215+'Regresión modelo2'!$B$17</f>
        <v>9.6115465460810938</v>
      </c>
      <c r="L215">
        <f>+'Regresión grado 6'!$B$23*Datos!I215+'Regresión grado 6'!$B$22*Datos!H215+'Regresión grado 6'!$B$21*Datos!G215+'Regresión grado 6'!$B$20*Datos!F215+'Regresión grado 6'!$B$19*Datos!E215+'Regresión grado 6'!$B$18*Datos!D215+'Regresión grado 6'!$B$17</f>
        <v>10.130473547786231</v>
      </c>
      <c r="M215">
        <f t="shared" si="47"/>
        <v>0.15435830649575846</v>
      </c>
      <c r="N215">
        <f t="shared" si="48"/>
        <v>0.30288225521223827</v>
      </c>
      <c r="O215">
        <f t="shared" si="49"/>
        <v>1.1433477355053863</v>
      </c>
      <c r="P215">
        <f t="shared" si="50"/>
        <v>0.39288459691843158</v>
      </c>
      <c r="Q215">
        <f t="shared" si="51"/>
        <v>0.55034739502630359</v>
      </c>
      <c r="R215">
        <f t="shared" si="52"/>
        <v>1.0692743967314406</v>
      </c>
      <c r="S215">
        <f t="shared" si="53"/>
        <v>4.5324220119694933E-2</v>
      </c>
      <c r="T215">
        <f t="shared" si="54"/>
        <v>5.7258984533628064E-2</v>
      </c>
      <c r="U215">
        <f t="shared" si="55"/>
        <v>0.10555028762353411</v>
      </c>
    </row>
    <row r="216" spans="1:21" x14ac:dyDescent="0.25">
      <c r="A216" s="4" t="s">
        <v>15</v>
      </c>
      <c r="B216" s="5">
        <v>57.530724382807001</v>
      </c>
      <c r="C216" s="6">
        <v>8.7583459116599691</v>
      </c>
      <c r="D216">
        <v>215</v>
      </c>
      <c r="E216">
        <f t="shared" si="42"/>
        <v>46225</v>
      </c>
      <c r="F216">
        <f t="shared" si="43"/>
        <v>9938375</v>
      </c>
      <c r="G216">
        <f t="shared" si="44"/>
        <v>2136750625</v>
      </c>
      <c r="H216">
        <f t="shared" si="45"/>
        <v>459401384375</v>
      </c>
      <c r="I216">
        <f t="shared" si="46"/>
        <v>98771297640625</v>
      </c>
      <c r="J216">
        <f>+'Regresión modelo 1'!$B$18*Datos!D216+'Regresión modelo 1'!$B$17</f>
        <v>8.6411953898920935</v>
      </c>
      <c r="K216">
        <f>+'Regresión modelo2'!$B$19*Datos!E216+'Regresión modelo2'!$B$18*Datos!D216+'Regresión modelo2'!$B$17</f>
        <v>9.6176537453806255</v>
      </c>
      <c r="L216">
        <f>+'Regresión grado 6'!$B$23*Datos!I216+'Regresión grado 6'!$B$22*Datos!H216+'Regresión grado 6'!$B$21*Datos!G216+'Regresión grado 6'!$B$20*Datos!F216+'Regresión grado 6'!$B$19*Datos!E216+'Regresión grado 6'!$B$18*Datos!D216+'Regresión grado 6'!$B$17</f>
        <v>10.162747166512972</v>
      </c>
      <c r="M216">
        <f t="shared" si="47"/>
        <v>1.3724244750485509E-2</v>
      </c>
      <c r="N216">
        <f t="shared" si="48"/>
        <v>0.73840995309368718</v>
      </c>
      <c r="O216">
        <f t="shared" si="49"/>
        <v>1.9723428846326887</v>
      </c>
      <c r="P216">
        <f t="shared" si="50"/>
        <v>0.11715052176787566</v>
      </c>
      <c r="Q216">
        <f t="shared" si="51"/>
        <v>0.85930783372065633</v>
      </c>
      <c r="R216">
        <f t="shared" si="52"/>
        <v>1.4044012548530027</v>
      </c>
      <c r="S216">
        <f t="shared" si="53"/>
        <v>1.3557212455224735E-2</v>
      </c>
      <c r="T216">
        <f t="shared" si="54"/>
        <v>8.9346929767915931E-2</v>
      </c>
      <c r="U216">
        <f t="shared" si="55"/>
        <v>0.13819110441718083</v>
      </c>
    </row>
    <row r="217" spans="1:21" x14ac:dyDescent="0.25">
      <c r="A217" s="7" t="s">
        <v>14</v>
      </c>
      <c r="B217" s="8">
        <v>58.726721524469497</v>
      </c>
      <c r="C217" s="9">
        <v>9.7210901146120303</v>
      </c>
      <c r="D217">
        <v>216</v>
      </c>
      <c r="E217">
        <f t="shared" si="42"/>
        <v>46656</v>
      </c>
      <c r="F217">
        <f t="shared" si="43"/>
        <v>10077696</v>
      </c>
      <c r="G217">
        <f t="shared" si="44"/>
        <v>2176782336</v>
      </c>
      <c r="H217">
        <f t="shared" si="45"/>
        <v>470184984576</v>
      </c>
      <c r="I217">
        <f t="shared" si="46"/>
        <v>101559956668416</v>
      </c>
      <c r="J217">
        <f>+'Regresión modelo 1'!$B$18*Datos!D217+'Regresión modelo 1'!$B$17</f>
        <v>8.6140762256478283</v>
      </c>
      <c r="K217">
        <f>+'Regresión modelo2'!$B$19*Datos!E217+'Regresión modelo2'!$B$18*Datos!D217+'Regresión modelo2'!$B$17</f>
        <v>9.6240915552626802</v>
      </c>
      <c r="L217">
        <f>+'Regresión grado 6'!$B$23*Datos!I217+'Regresión grado 6'!$B$22*Datos!H217+'Regresión grado 6'!$B$21*Datos!G217+'Regresión grado 6'!$B$20*Datos!F217+'Regresión grado 6'!$B$19*Datos!E217+'Regresión grado 6'!$B$18*Datos!D217+'Regresión grado 6'!$B$17</f>
        <v>10.190322796938581</v>
      </c>
      <c r="M217">
        <f t="shared" si="47"/>
        <v>1.2254797503596466</v>
      </c>
      <c r="N217">
        <f t="shared" si="48"/>
        <v>9.4087205158493916E-3</v>
      </c>
      <c r="O217">
        <f t="shared" si="49"/>
        <v>0.22017931016336964</v>
      </c>
      <c r="P217">
        <f t="shared" si="50"/>
        <v>1.1070138889642021</v>
      </c>
      <c r="Q217">
        <f t="shared" si="51"/>
        <v>9.6998559349350089E-2</v>
      </c>
      <c r="R217">
        <f t="shared" si="52"/>
        <v>0.46923268232655069</v>
      </c>
      <c r="S217">
        <f t="shared" si="53"/>
        <v>0.12851220025986573</v>
      </c>
      <c r="T217">
        <f t="shared" si="54"/>
        <v>1.0078723668865036E-2</v>
      </c>
      <c r="U217">
        <f t="shared" si="55"/>
        <v>4.6046890925527849E-2</v>
      </c>
    </row>
    <row r="218" spans="1:21" x14ac:dyDescent="0.25">
      <c r="A218" s="4" t="s">
        <v>13</v>
      </c>
      <c r="B218" s="5">
        <v>55.333559354696703</v>
      </c>
      <c r="C218" s="6">
        <v>12.795457633243901</v>
      </c>
      <c r="D218">
        <v>217</v>
      </c>
      <c r="E218">
        <f t="shared" si="42"/>
        <v>47089</v>
      </c>
      <c r="F218">
        <f t="shared" si="43"/>
        <v>10218313</v>
      </c>
      <c r="G218">
        <f t="shared" si="44"/>
        <v>2217373921</v>
      </c>
      <c r="H218">
        <f t="shared" si="45"/>
        <v>481170140857</v>
      </c>
      <c r="I218">
        <f t="shared" si="46"/>
        <v>104413920565969</v>
      </c>
      <c r="J218">
        <f>+'Regresión modelo 1'!$B$18*Datos!D218+'Regresión modelo 1'!$B$17</f>
        <v>8.5869570614035649</v>
      </c>
      <c r="K218">
        <f>+'Regresión modelo2'!$B$19*Datos!E218+'Regresión modelo2'!$B$18*Datos!D218+'Regresión modelo2'!$B$17</f>
        <v>9.6308599757272599</v>
      </c>
      <c r="L218">
        <f>+'Regresión grado 6'!$B$23*Datos!I218+'Regresión grado 6'!$B$22*Datos!H218+'Regresión grado 6'!$B$21*Datos!G218+'Regresión grado 6'!$B$20*Datos!F218+'Regresión grado 6'!$B$19*Datos!E218+'Regresión grado 6'!$B$18*Datos!D218+'Regresión grado 6'!$B$17</f>
        <v>10.212631593705879</v>
      </c>
      <c r="M218">
        <f t="shared" si="47"/>
        <v>17.711477063180435</v>
      </c>
      <c r="N218">
        <f t="shared" si="48"/>
        <v>10.014678333959811</v>
      </c>
      <c r="O218">
        <f t="shared" si="49"/>
        <v>6.6709903505156616</v>
      </c>
      <c r="P218">
        <f t="shared" si="50"/>
        <v>4.2085005718403359</v>
      </c>
      <c r="Q218">
        <f t="shared" si="51"/>
        <v>3.1645976575166408</v>
      </c>
      <c r="R218">
        <f t="shared" si="52"/>
        <v>2.5828260395380216</v>
      </c>
      <c r="S218">
        <f t="shared" si="53"/>
        <v>0.49010383326086454</v>
      </c>
      <c r="T218">
        <f t="shared" si="54"/>
        <v>0.32858931242821554</v>
      </c>
      <c r="U218">
        <f t="shared" si="55"/>
        <v>0.2529050437039006</v>
      </c>
    </row>
    <row r="219" spans="1:21" x14ac:dyDescent="0.25">
      <c r="A219" s="7" t="s">
        <v>12</v>
      </c>
      <c r="B219" s="8">
        <v>56.3505119490261</v>
      </c>
      <c r="C219" s="9">
        <v>11.7683980121889</v>
      </c>
      <c r="D219">
        <v>218</v>
      </c>
      <c r="E219">
        <f t="shared" si="42"/>
        <v>47524</v>
      </c>
      <c r="F219">
        <f t="shared" si="43"/>
        <v>10360232</v>
      </c>
      <c r="G219">
        <f t="shared" si="44"/>
        <v>2258530576</v>
      </c>
      <c r="H219">
        <f t="shared" si="45"/>
        <v>492359665568</v>
      </c>
      <c r="I219">
        <f t="shared" si="46"/>
        <v>107334407093824</v>
      </c>
      <c r="J219">
        <f>+'Regresión modelo 1'!$B$18*Datos!D219+'Regresión modelo 1'!$B$17</f>
        <v>8.5598378971592997</v>
      </c>
      <c r="K219">
        <f>+'Regresión modelo2'!$B$19*Datos!E219+'Regresión modelo2'!$B$18*Datos!D219+'Regresión modelo2'!$B$17</f>
        <v>9.6379590067743663</v>
      </c>
      <c r="L219">
        <f>+'Regresión grado 6'!$B$23*Datos!I219+'Regresión grado 6'!$B$22*Datos!H219+'Regresión grado 6'!$B$21*Datos!G219+'Regresión grado 6'!$B$20*Datos!F219+'Regresión grado 6'!$B$19*Datos!E219+'Regresión grado 6'!$B$18*Datos!D219+'Regresión grado 6'!$B$17</f>
        <v>10.229078214780877</v>
      </c>
      <c r="M219">
        <f t="shared" si="47"/>
        <v>10.294858011758762</v>
      </c>
      <c r="N219">
        <f t="shared" si="48"/>
        <v>4.5387703557916677</v>
      </c>
      <c r="O219">
        <f t="shared" si="49"/>
        <v>2.3695054386922769</v>
      </c>
      <c r="P219">
        <f t="shared" si="50"/>
        <v>3.2085601150296004</v>
      </c>
      <c r="Q219">
        <f t="shared" si="51"/>
        <v>2.1304390054145337</v>
      </c>
      <c r="R219">
        <f t="shared" si="52"/>
        <v>1.539319797408023</v>
      </c>
      <c r="S219">
        <f t="shared" si="53"/>
        <v>0.37483888755585026</v>
      </c>
      <c r="T219">
        <f t="shared" si="54"/>
        <v>0.22104669711886951</v>
      </c>
      <c r="U219">
        <f t="shared" si="55"/>
        <v>0.1504847030286392</v>
      </c>
    </row>
    <row r="220" spans="1:21" x14ac:dyDescent="0.25">
      <c r="A220" s="4" t="s">
        <v>11</v>
      </c>
      <c r="B220" s="5">
        <v>56.393335626904801</v>
      </c>
      <c r="C220" s="6">
        <v>10.8165675901179</v>
      </c>
      <c r="D220">
        <v>219</v>
      </c>
      <c r="E220">
        <f t="shared" si="42"/>
        <v>47961</v>
      </c>
      <c r="F220">
        <f t="shared" si="43"/>
        <v>10503459</v>
      </c>
      <c r="G220">
        <f t="shared" si="44"/>
        <v>2300257521</v>
      </c>
      <c r="H220">
        <f t="shared" si="45"/>
        <v>503756397099</v>
      </c>
      <c r="I220">
        <f t="shared" si="46"/>
        <v>110322650964681</v>
      </c>
      <c r="J220">
        <f>+'Regresión modelo 1'!$B$18*Datos!D220+'Regresión modelo 1'!$B$17</f>
        <v>8.5327187329150362</v>
      </c>
      <c r="K220">
        <f>+'Regresión modelo2'!$B$19*Datos!E220+'Regresión modelo2'!$B$18*Datos!D220+'Regresión modelo2'!$B$17</f>
        <v>9.6453886484039977</v>
      </c>
      <c r="L220">
        <f>+'Regresión grado 6'!$B$23*Datos!I220+'Regresión grado 6'!$B$22*Datos!H220+'Regresión grado 6'!$B$21*Datos!G220+'Regresión grado 6'!$B$20*Datos!F220+'Regresión grado 6'!$B$19*Datos!E220+'Regresión grado 6'!$B$18*Datos!D220+'Regresión grado 6'!$B$17</f>
        <v>10.239040190865197</v>
      </c>
      <c r="M220">
        <f t="shared" si="47"/>
        <v>5.2159656025468282</v>
      </c>
      <c r="N220">
        <f t="shared" si="48"/>
        <v>1.3716601135140971</v>
      </c>
      <c r="O220">
        <f t="shared" si="49"/>
        <v>0.33353789688759183</v>
      </c>
      <c r="P220">
        <f t="shared" si="50"/>
        <v>2.2838488572028641</v>
      </c>
      <c r="Q220">
        <f t="shared" si="51"/>
        <v>1.1711789417139027</v>
      </c>
      <c r="R220">
        <f t="shared" si="52"/>
        <v>0.57752739925270369</v>
      </c>
      <c r="S220">
        <f t="shared" si="53"/>
        <v>0.26765781560253443</v>
      </c>
      <c r="T220">
        <f t="shared" si="54"/>
        <v>0.12142371701193141</v>
      </c>
      <c r="U220">
        <f t="shared" si="55"/>
        <v>5.6404446948840697E-2</v>
      </c>
    </row>
    <row r="221" spans="1:21" x14ac:dyDescent="0.25">
      <c r="A221" s="7" t="s">
        <v>10</v>
      </c>
      <c r="B221" s="8">
        <v>55.784779457286298</v>
      </c>
      <c r="C221" s="9">
        <v>10.3343428077985</v>
      </c>
      <c r="D221">
        <v>220</v>
      </c>
      <c r="E221">
        <f t="shared" si="42"/>
        <v>48400</v>
      </c>
      <c r="F221">
        <f t="shared" si="43"/>
        <v>10648000</v>
      </c>
      <c r="G221">
        <f t="shared" si="44"/>
        <v>2342560000</v>
      </c>
      <c r="H221">
        <f t="shared" si="45"/>
        <v>515363200000</v>
      </c>
      <c r="I221">
        <f t="shared" si="46"/>
        <v>113379904000000</v>
      </c>
      <c r="J221">
        <f>+'Regresión modelo 1'!$B$18*Datos!D221+'Regresión modelo 1'!$B$17</f>
        <v>8.505599568670771</v>
      </c>
      <c r="K221">
        <f>+'Regresión modelo2'!$B$19*Datos!E221+'Regresión modelo2'!$B$18*Datos!D221+'Regresión modelo2'!$B$17</f>
        <v>9.6531489006161557</v>
      </c>
      <c r="L221">
        <f>+'Regresión grado 6'!$B$23*Datos!I221+'Regresión grado 6'!$B$22*Datos!H221+'Regresión grado 6'!$B$21*Datos!G221+'Regresión grado 6'!$B$20*Datos!F221+'Regresión grado 6'!$B$19*Datos!E221+'Regresión grado 6'!$B$18*Datos!D221+'Regresión grado 6'!$B$17</f>
        <v>10.241867288426796</v>
      </c>
      <c r="M221">
        <f t="shared" si="47"/>
        <v>3.3443018346553766</v>
      </c>
      <c r="N221">
        <f t="shared" si="48"/>
        <v>0.46402513918234767</v>
      </c>
      <c r="O221">
        <f t="shared" si="49"/>
        <v>8.5517216830662702E-3</v>
      </c>
      <c r="P221">
        <f t="shared" si="50"/>
        <v>1.8287432391277285</v>
      </c>
      <c r="Q221">
        <f t="shared" si="51"/>
        <v>0.68119390718234385</v>
      </c>
      <c r="R221">
        <f t="shared" si="52"/>
        <v>9.2475519371703285E-2</v>
      </c>
      <c r="S221">
        <f t="shared" si="53"/>
        <v>0.2150046242317423</v>
      </c>
      <c r="T221">
        <f t="shared" si="54"/>
        <v>7.0567015405601341E-2</v>
      </c>
      <c r="U221">
        <f t="shared" si="55"/>
        <v>9.0291659486937178E-3</v>
      </c>
    </row>
    <row r="222" spans="1:21" x14ac:dyDescent="0.25">
      <c r="A222" s="4" t="s">
        <v>9</v>
      </c>
      <c r="B222" s="5">
        <v>56.408238801326803</v>
      </c>
      <c r="C222" s="6">
        <v>10.537643253834601</v>
      </c>
      <c r="D222">
        <v>221</v>
      </c>
      <c r="E222">
        <f t="shared" si="42"/>
        <v>48841</v>
      </c>
      <c r="F222">
        <f t="shared" si="43"/>
        <v>10793861</v>
      </c>
      <c r="G222">
        <f t="shared" si="44"/>
        <v>2385443281</v>
      </c>
      <c r="H222">
        <f t="shared" si="45"/>
        <v>527182965101</v>
      </c>
      <c r="I222">
        <f t="shared" si="46"/>
        <v>116507435287321</v>
      </c>
      <c r="J222">
        <f>+'Regresión modelo 1'!$B$18*Datos!D222+'Regresión modelo 1'!$B$17</f>
        <v>8.4784804044265059</v>
      </c>
      <c r="K222">
        <f>+'Regresión modelo2'!$B$19*Datos!E222+'Regresión modelo2'!$B$18*Datos!D222+'Regresión modelo2'!$B$17</f>
        <v>9.6612397634108369</v>
      </c>
      <c r="L222">
        <f>+'Regresión grado 6'!$B$23*Datos!I222+'Regresión grado 6'!$B$22*Datos!H222+'Regresión grado 6'!$B$21*Datos!G222+'Regresión grado 6'!$B$20*Datos!F222+'Regresión grado 6'!$B$19*Datos!E222+'Regresión grado 6'!$B$18*Datos!D222+'Regresión grado 6'!$B$17</f>
        <v>10.236880866353545</v>
      </c>
      <c r="M222">
        <f t="shared" si="47"/>
        <v>4.2401516403824635</v>
      </c>
      <c r="N222">
        <f t="shared" si="48"/>
        <v>0.76808307802695597</v>
      </c>
      <c r="O222">
        <f t="shared" si="49"/>
        <v>9.0458013723304795E-2</v>
      </c>
      <c r="P222">
        <f t="shared" si="50"/>
        <v>2.0591628494080947</v>
      </c>
      <c r="Q222">
        <f t="shared" si="51"/>
        <v>0.87640349042376364</v>
      </c>
      <c r="R222">
        <f t="shared" si="52"/>
        <v>0.30076238748105588</v>
      </c>
      <c r="S222">
        <f t="shared" si="53"/>
        <v>0.24286932931201116</v>
      </c>
      <c r="T222">
        <f t="shared" si="54"/>
        <v>9.0713356865739891E-2</v>
      </c>
      <c r="U222">
        <f t="shared" si="55"/>
        <v>2.9380276219644015E-2</v>
      </c>
    </row>
    <row r="223" spans="1:21" x14ac:dyDescent="0.25">
      <c r="A223" s="7" t="s">
        <v>8</v>
      </c>
      <c r="B223" s="8">
        <v>57.502365627045002</v>
      </c>
      <c r="C223" s="9">
        <v>9.4370934709546894</v>
      </c>
      <c r="D223">
        <v>222</v>
      </c>
      <c r="E223">
        <f t="shared" si="42"/>
        <v>49284</v>
      </c>
      <c r="F223">
        <f t="shared" si="43"/>
        <v>10941048</v>
      </c>
      <c r="G223">
        <f t="shared" si="44"/>
        <v>2428912656</v>
      </c>
      <c r="H223">
        <f t="shared" si="45"/>
        <v>539218609632</v>
      </c>
      <c r="I223">
        <f t="shared" si="46"/>
        <v>119706531338304</v>
      </c>
      <c r="J223">
        <f>+'Regresión modelo 1'!$B$18*Datos!D223+'Regresión modelo 1'!$B$17</f>
        <v>8.4513612401822407</v>
      </c>
      <c r="K223">
        <f>+'Regresión modelo2'!$B$19*Datos!E223+'Regresión modelo2'!$B$18*Datos!D223+'Regresión modelo2'!$B$17</f>
        <v>9.669661236788043</v>
      </c>
      <c r="L223">
        <f>+'Regresión grado 6'!$B$23*Datos!I223+'Regresión grado 6'!$B$22*Datos!H223+'Regresión grado 6'!$B$21*Datos!G223+'Regresión grado 6'!$B$20*Datos!F223+'Regresión grado 6'!$B$19*Datos!E223+'Regresión grado 6'!$B$18*Datos!D223+'Regresión grado 6'!$B$17</f>
        <v>10.223373226224986</v>
      </c>
      <c r="M223">
        <f t="shared" si="47"/>
        <v>0.97166803078362818</v>
      </c>
      <c r="N223">
        <f t="shared" si="48"/>
        <v>5.4087765704717593E-2</v>
      </c>
      <c r="O223">
        <f t="shared" si="49"/>
        <v>0.61823585354791732</v>
      </c>
      <c r="P223">
        <f t="shared" si="50"/>
        <v>0.98573223077244876</v>
      </c>
      <c r="Q223">
        <f t="shared" si="51"/>
        <v>0.23256776583335359</v>
      </c>
      <c r="R223">
        <f t="shared" si="52"/>
        <v>0.78627975527029648</v>
      </c>
      <c r="S223">
        <f t="shared" si="53"/>
        <v>0.1166359125776989</v>
      </c>
      <c r="T223">
        <f t="shared" si="54"/>
        <v>2.4051283714940697E-2</v>
      </c>
      <c r="U223">
        <f t="shared" si="55"/>
        <v>7.6910011780977783E-2</v>
      </c>
    </row>
    <row r="224" spans="1:21" x14ac:dyDescent="0.25">
      <c r="A224" s="4" t="s">
        <v>7</v>
      </c>
      <c r="B224" s="5">
        <v>56.2274513984853</v>
      </c>
      <c r="C224" s="6">
        <v>10.716076520284799</v>
      </c>
      <c r="D224">
        <v>223</v>
      </c>
      <c r="E224">
        <f t="shared" si="42"/>
        <v>49729</v>
      </c>
      <c r="F224">
        <f t="shared" si="43"/>
        <v>11089567</v>
      </c>
      <c r="G224">
        <f t="shared" si="44"/>
        <v>2472973441</v>
      </c>
      <c r="H224">
        <f t="shared" si="45"/>
        <v>551473077343</v>
      </c>
      <c r="I224">
        <f t="shared" si="46"/>
        <v>122978496247489</v>
      </c>
      <c r="J224">
        <f>+'Regresión modelo 1'!$B$18*Datos!D224+'Regresión modelo 1'!$B$17</f>
        <v>8.4242420759379772</v>
      </c>
      <c r="K224">
        <f>+'Regresión modelo2'!$B$19*Datos!E224+'Regresión modelo2'!$B$18*Datos!D224+'Regresión modelo2'!$B$17</f>
        <v>9.6784133207477758</v>
      </c>
      <c r="L224">
        <f>+'Regresión grado 6'!$B$23*Datos!I224+'Regresión grado 6'!$B$22*Datos!H224+'Regresión grado 6'!$B$21*Datos!G224+'Regresión grado 6'!$B$20*Datos!F224+'Regresión grado 6'!$B$19*Datos!E224+'Regresión grado 6'!$B$18*Datos!D224+'Regresión grado 6'!$B$17</f>
        <v>10.200606956209796</v>
      </c>
      <c r="M224">
        <f t="shared" si="47"/>
        <v>5.252505120294507</v>
      </c>
      <c r="N224">
        <f t="shared" si="48"/>
        <v>1.0767449156734128</v>
      </c>
      <c r="O224">
        <f t="shared" si="49"/>
        <v>0.26570887148767375</v>
      </c>
      <c r="P224">
        <f t="shared" si="50"/>
        <v>2.2918344443468222</v>
      </c>
      <c r="Q224">
        <f t="shared" si="51"/>
        <v>1.0376631995370236</v>
      </c>
      <c r="R224">
        <f t="shared" si="52"/>
        <v>0.51546956407500311</v>
      </c>
      <c r="S224">
        <f t="shared" si="53"/>
        <v>0.27205230140441367</v>
      </c>
      <c r="T224">
        <f t="shared" si="54"/>
        <v>0.10721418533682248</v>
      </c>
      <c r="U224">
        <f t="shared" si="55"/>
        <v>5.0533224766708816E-2</v>
      </c>
    </row>
    <row r="225" spans="1:21" x14ac:dyDescent="0.25">
      <c r="A225" s="7" t="s">
        <v>6</v>
      </c>
      <c r="B225" s="8">
        <v>56.107060296719801</v>
      </c>
      <c r="C225" s="9">
        <v>10.796328108267501</v>
      </c>
      <c r="D225">
        <v>224</v>
      </c>
      <c r="E225">
        <f t="shared" si="42"/>
        <v>50176</v>
      </c>
      <c r="F225">
        <f t="shared" si="43"/>
        <v>11239424</v>
      </c>
      <c r="G225">
        <f t="shared" si="44"/>
        <v>2517630976</v>
      </c>
      <c r="H225">
        <f t="shared" si="45"/>
        <v>563949338624</v>
      </c>
      <c r="I225">
        <f t="shared" si="46"/>
        <v>126324651851776</v>
      </c>
      <c r="J225">
        <f>+'Regresión modelo 1'!$B$18*Datos!D225+'Regresión modelo 1'!$B$17</f>
        <v>8.3971229116937121</v>
      </c>
      <c r="K225">
        <f>+'Regresión modelo2'!$B$19*Datos!E225+'Regresión modelo2'!$B$18*Datos!D225+'Regresión modelo2'!$B$17</f>
        <v>9.6874960152900336</v>
      </c>
      <c r="L225">
        <f>+'Regresión grado 6'!$B$23*Datos!I225+'Regresión grado 6'!$B$22*Datos!H225+'Regresión grado 6'!$B$21*Datos!G225+'Regresión grado 6'!$B$20*Datos!F225+'Regresión grado 6'!$B$19*Datos!E225+'Regresión grado 6'!$B$18*Datos!D225+'Regresión grado 6'!$B$17</f>
        <v>10.167814268579491</v>
      </c>
      <c r="M225">
        <f t="shared" si="47"/>
        <v>5.756185575266672</v>
      </c>
      <c r="N225">
        <f t="shared" si="48"/>
        <v>1.2295086104167903</v>
      </c>
      <c r="O225">
        <f t="shared" si="49"/>
        <v>0.39502964667936513</v>
      </c>
      <c r="P225">
        <f t="shared" si="50"/>
        <v>2.3992051965737886</v>
      </c>
      <c r="Q225">
        <f t="shared" si="51"/>
        <v>1.1088320929774671</v>
      </c>
      <c r="R225">
        <f t="shared" si="52"/>
        <v>0.62851383968800967</v>
      </c>
      <c r="S225">
        <f t="shared" si="53"/>
        <v>0.28571752751560775</v>
      </c>
      <c r="T225">
        <f t="shared" si="54"/>
        <v>0.11446013409733205</v>
      </c>
      <c r="U225">
        <f t="shared" si="55"/>
        <v>6.1814055910741676E-2</v>
      </c>
    </row>
    <row r="226" spans="1:21" x14ac:dyDescent="0.25">
      <c r="A226" s="4" t="s">
        <v>5</v>
      </c>
      <c r="B226" s="5">
        <v>56.335643885706801</v>
      </c>
      <c r="C226" s="6">
        <v>10.223711138442599</v>
      </c>
      <c r="D226">
        <v>225</v>
      </c>
      <c r="E226">
        <f t="shared" si="42"/>
        <v>50625</v>
      </c>
      <c r="F226">
        <f t="shared" si="43"/>
        <v>11390625</v>
      </c>
      <c r="G226">
        <f t="shared" si="44"/>
        <v>2562890625</v>
      </c>
      <c r="H226">
        <f t="shared" si="45"/>
        <v>576650390625</v>
      </c>
      <c r="I226">
        <f t="shared" si="46"/>
        <v>129746337890625</v>
      </c>
      <c r="J226">
        <f>+'Regresión modelo 1'!$B$18*Datos!D226+'Regresión modelo 1'!$B$17</f>
        <v>8.3700037474494486</v>
      </c>
      <c r="K226">
        <f>+'Regresión modelo2'!$B$19*Datos!E226+'Regresión modelo2'!$B$18*Datos!D226+'Regresión modelo2'!$B$17</f>
        <v>9.6969093204148162</v>
      </c>
      <c r="L226">
        <f>+'Regresión grado 6'!$B$23*Datos!I226+'Regresión grado 6'!$B$22*Datos!H226+'Regresión grado 6'!$B$21*Datos!G226+'Regresión grado 6'!$B$20*Datos!F226+'Regresión grado 6'!$B$19*Datos!E226+'Regresión grado 6'!$B$18*Datos!D226+'Regresión grado 6'!$B$17</f>
        <v>10.124196330848541</v>
      </c>
      <c r="M226">
        <f t="shared" si="47"/>
        <v>3.4362310914226337</v>
      </c>
      <c r="N226">
        <f t="shared" si="48"/>
        <v>0.27752015547737752</v>
      </c>
      <c r="O226">
        <f t="shared" si="49"/>
        <v>9.9031969304824632E-3</v>
      </c>
      <c r="P226">
        <f t="shared" si="50"/>
        <v>1.8537073909931507</v>
      </c>
      <c r="Q226">
        <f t="shared" si="51"/>
        <v>0.52680181802778314</v>
      </c>
      <c r="R226">
        <f t="shared" si="52"/>
        <v>9.9514807594058396E-2</v>
      </c>
      <c r="S226">
        <f t="shared" si="53"/>
        <v>0.22147031792644326</v>
      </c>
      <c r="T226">
        <f t="shared" si="54"/>
        <v>5.432677574066945E-2</v>
      </c>
      <c r="U226">
        <f t="shared" si="55"/>
        <v>9.8294031784859452E-3</v>
      </c>
    </row>
    <row r="227" spans="1:21" x14ac:dyDescent="0.25">
      <c r="A227" s="7" t="s">
        <v>4</v>
      </c>
      <c r="B227" s="8">
        <v>57.753906466570101</v>
      </c>
      <c r="C227" s="9">
        <v>9.8416248329037099</v>
      </c>
      <c r="D227">
        <v>226</v>
      </c>
      <c r="E227">
        <f t="shared" si="42"/>
        <v>51076</v>
      </c>
      <c r="F227">
        <f t="shared" si="43"/>
        <v>11543176</v>
      </c>
      <c r="G227">
        <f t="shared" si="44"/>
        <v>2608757776</v>
      </c>
      <c r="H227">
        <f t="shared" si="45"/>
        <v>589579257376</v>
      </c>
      <c r="I227">
        <f t="shared" si="46"/>
        <v>133244912166976</v>
      </c>
      <c r="J227">
        <f>+'Regresión modelo 1'!$B$18*Datos!D227+'Regresión modelo 1'!$B$17</f>
        <v>8.3428845832051834</v>
      </c>
      <c r="K227">
        <f>+'Regresión modelo2'!$B$19*Datos!E227+'Regresión modelo2'!$B$18*Datos!D227+'Regresión modelo2'!$B$17</f>
        <v>9.7066532361221256</v>
      </c>
      <c r="L227">
        <f>+'Regresión grado 6'!$B$23*Datos!I227+'Regresión grado 6'!$B$22*Datos!H227+'Regresión grado 6'!$B$21*Datos!G227+'Regresión grado 6'!$B$20*Datos!F227+'Regresión grado 6'!$B$19*Datos!E227+'Regresión grado 6'!$B$18*Datos!D227+'Regresión grado 6'!$B$17</f>
        <v>10.06892259052681</v>
      </c>
      <c r="M227">
        <f t="shared" si="47"/>
        <v>2.2462223360664013</v>
      </c>
      <c r="N227">
        <f t="shared" si="48"/>
        <v>1.8217331937770583E-2</v>
      </c>
      <c r="O227">
        <f t="shared" si="49"/>
        <v>5.1664270620489665E-2</v>
      </c>
      <c r="P227">
        <f t="shared" si="50"/>
        <v>1.4987402496985265</v>
      </c>
      <c r="Q227">
        <f t="shared" si="51"/>
        <v>0.13497159678158432</v>
      </c>
      <c r="R227">
        <f t="shared" si="52"/>
        <v>0.22729775762310034</v>
      </c>
      <c r="S227">
        <f t="shared" si="53"/>
        <v>0.17964293221982197</v>
      </c>
      <c r="T227">
        <f t="shared" si="54"/>
        <v>1.3905060116838622E-2</v>
      </c>
      <c r="U227">
        <f t="shared" si="55"/>
        <v>2.2574188606529749E-2</v>
      </c>
    </row>
    <row r="228" spans="1:21" x14ac:dyDescent="0.25">
      <c r="A228" s="4" t="s">
        <v>3</v>
      </c>
      <c r="B228" s="5">
        <v>57.847792784847201</v>
      </c>
      <c r="C228" s="6">
        <v>9.2509490099843408</v>
      </c>
      <c r="D228">
        <v>227</v>
      </c>
      <c r="E228">
        <f t="shared" si="42"/>
        <v>51529</v>
      </c>
      <c r="F228">
        <f t="shared" si="43"/>
        <v>11697083</v>
      </c>
      <c r="G228">
        <f t="shared" si="44"/>
        <v>2655237841</v>
      </c>
      <c r="H228">
        <f t="shared" si="45"/>
        <v>602738989907</v>
      </c>
      <c r="I228">
        <f t="shared" si="46"/>
        <v>136821750708889</v>
      </c>
      <c r="J228">
        <f>+'Regresión modelo 1'!$B$18*Datos!D228+'Regresión modelo 1'!$B$17</f>
        <v>8.3157654189609183</v>
      </c>
      <c r="K228">
        <f>+'Regresión modelo2'!$B$19*Datos!E228+'Regresión modelo2'!$B$18*Datos!D228+'Regresión modelo2'!$B$17</f>
        <v>9.7167277624119581</v>
      </c>
      <c r="L228">
        <f>+'Regresión grado 6'!$B$23*Datos!I228+'Regresión grado 6'!$B$22*Datos!H228+'Regresión grado 6'!$B$21*Datos!G228+'Regresión grado 6'!$B$20*Datos!F228+'Regresión grado 6'!$B$19*Datos!E228+'Regresión grado 6'!$B$18*Datos!D228+'Regresión grado 6'!$B$17</f>
        <v>10.001130093505374</v>
      </c>
      <c r="M228">
        <f t="shared" si="47"/>
        <v>0.874568348919464</v>
      </c>
      <c r="N228">
        <f t="shared" si="48"/>
        <v>0.21694984621302765</v>
      </c>
      <c r="O228">
        <f t="shared" si="49"/>
        <v>0.56277165807279139</v>
      </c>
      <c r="P228">
        <f t="shared" si="50"/>
        <v>0.93518359102342252</v>
      </c>
      <c r="Q228">
        <f t="shared" si="51"/>
        <v>0.46577875242761735</v>
      </c>
      <c r="R228">
        <f t="shared" si="52"/>
        <v>0.75018108352103319</v>
      </c>
      <c r="S228">
        <f t="shared" si="53"/>
        <v>0.11245911156790143</v>
      </c>
      <c r="T228">
        <f t="shared" si="54"/>
        <v>4.793576230770083E-2</v>
      </c>
      <c r="U228">
        <f t="shared" si="55"/>
        <v>7.5009631562356405E-2</v>
      </c>
    </row>
    <row r="229" spans="1:21" x14ac:dyDescent="0.25">
      <c r="A229" s="19" t="s">
        <v>280</v>
      </c>
      <c r="D229">
        <v>228</v>
      </c>
      <c r="E229">
        <f t="shared" si="42"/>
        <v>51984</v>
      </c>
      <c r="F229">
        <f>D229^3</f>
        <v>11852352</v>
      </c>
      <c r="G229">
        <f>+D229^4</f>
        <v>2702336256</v>
      </c>
      <c r="H229">
        <f>+D229^5</f>
        <v>616132666368</v>
      </c>
      <c r="I229">
        <f>+D229^6</f>
        <v>140478247931904</v>
      </c>
      <c r="J229" s="17">
        <f>+'Regresión modelo 1'!$B$18*Datos!D229+'Regresión modelo 1'!$B$17</f>
        <v>8.2886462547166531</v>
      </c>
      <c r="K229" s="17">
        <f>+'Regresión modelo2'!$B$19*Datos!E229+'Regresión modelo2'!$B$18*Datos!D229+'Regresión modelo2'!$B$17</f>
        <v>9.7271328992843173</v>
      </c>
      <c r="L229" s="17">
        <f>+'Regresión grado 6'!$B$23*Datos!I229+'Regresión grado 6'!$B$22*Datos!H229+'Regresión grado 6'!$B$21*Datos!G229+'Regresión grado 6'!$B$20*Datos!F229+'Regresión grado 6'!$B$19*Datos!E229+'Regresión grado 6'!$B$18*Datos!D229+'Regresión grado 6'!$B$17</f>
        <v>9.9199227960501446</v>
      </c>
      <c r="M229">
        <f>+AVERAGE(M2:M228)</f>
        <v>1.756800730660439</v>
      </c>
      <c r="N229">
        <f>+AVERAGE(N2:N228)</f>
        <v>1.3537476065411318</v>
      </c>
      <c r="O229">
        <f>+AVERAGE(O2:O228)</f>
        <v>1.1041585824730815</v>
      </c>
      <c r="P229" s="45">
        <f ca="1">+AVERAGE(P2:P229)</f>
        <v>0</v>
      </c>
      <c r="Q229" s="21">
        <f ca="1">+AVERAGE(Q2:Q229)</f>
        <v>0.92422214572095152</v>
      </c>
      <c r="R229" s="21">
        <f ca="1">+AVERAGE(R2:R229)</f>
        <v>0.81299149493859235</v>
      </c>
      <c r="S229" s="22">
        <f>+AVERAGE(S2:S228)</f>
        <v>9.5666342157879711E-2</v>
      </c>
      <c r="T229" s="22">
        <f>+AVERAGE(T2:T228)</f>
        <v>8.2905538878059445E-2</v>
      </c>
      <c r="U229" s="22">
        <f>+AVERAGE(U2:U228)</f>
        <v>7.2460843536669553E-2</v>
      </c>
    </row>
    <row r="230" spans="1:21" x14ac:dyDescent="0.25">
      <c r="A230" s="19" t="s">
        <v>281</v>
      </c>
      <c r="D230">
        <v>229</v>
      </c>
      <c r="E230">
        <f t="shared" si="42"/>
        <v>52441</v>
      </c>
      <c r="F230">
        <f>D230^3</f>
        <v>12008989</v>
      </c>
      <c r="G230">
        <f>+D230^4</f>
        <v>2750058481</v>
      </c>
      <c r="H230">
        <f>+D230^5</f>
        <v>629763392149</v>
      </c>
      <c r="I230">
        <f>+D230^6</f>
        <v>144215816802121</v>
      </c>
      <c r="J230" s="17">
        <f>+'Regresión modelo 1'!$B$18*Datos!D230+'Regresión modelo 1'!$B$17</f>
        <v>8.2615270904723896</v>
      </c>
      <c r="K230" s="17">
        <f>+'Regresión modelo2'!$B$19*Datos!E230+'Regresión modelo2'!$B$18*Datos!D230+'Regresión modelo2'!$B$17</f>
        <v>9.7378686467392033</v>
      </c>
      <c r="L230" s="17">
        <f>+'Regresión grado 6'!$B$23*Datos!I230+'Regresión grado 6'!$B$22*Datos!H230+'Regresión grado 6'!$B$21*Datos!G230+'Regresión grado 6'!$B$20*Datos!F230+'Regresión grado 6'!$B$19*Datos!E230+'Regresión grado 6'!$B$18*Datos!D230+'Regresión grado 6'!$B$17</f>
        <v>9.8243708704262005</v>
      </c>
      <c r="M230" t="s">
        <v>286</v>
      </c>
      <c r="N230" t="s">
        <v>287</v>
      </c>
      <c r="O230" t="s">
        <v>288</v>
      </c>
      <c r="P230" s="21" t="s">
        <v>292</v>
      </c>
      <c r="Q230" s="21" t="s">
        <v>293</v>
      </c>
      <c r="R230" s="21" t="s">
        <v>294</v>
      </c>
      <c r="S230" s="22" t="s">
        <v>301</v>
      </c>
      <c r="T230" s="22" t="s">
        <v>302</v>
      </c>
      <c r="U230" s="22" t="s">
        <v>303</v>
      </c>
    </row>
    <row r="231" spans="1:21" x14ac:dyDescent="0.25">
      <c r="A231" s="19" t="s">
        <v>282</v>
      </c>
      <c r="D231">
        <v>230</v>
      </c>
      <c r="E231">
        <f t="shared" si="42"/>
        <v>52900</v>
      </c>
      <c r="F231">
        <f>D231^3</f>
        <v>12167000</v>
      </c>
      <c r="G231">
        <f>+D231^4</f>
        <v>2798410000</v>
      </c>
      <c r="H231">
        <f>+D231^5</f>
        <v>643634300000</v>
      </c>
      <c r="I231">
        <f>+D231^6</f>
        <v>148035889000000</v>
      </c>
      <c r="J231" s="17">
        <f>+'Regresión modelo 1'!$B$18*Datos!D231+'Regresión modelo 1'!$B$17</f>
        <v>8.2344079262281262</v>
      </c>
      <c r="K231" s="17">
        <f>+'Regresión modelo2'!$B$19*Datos!E231+'Regresión modelo2'!$B$18*Datos!D231+'Regresión modelo2'!$B$17</f>
        <v>9.7489350047766123</v>
      </c>
      <c r="L231" s="17">
        <f>+'Regresión grado 6'!$B$23*Datos!I231+'Regresión grado 6'!$B$22*Datos!H231+'Regresión grado 6'!$B$21*Datos!G231+'Regresión grado 6'!$B$20*Datos!F231+'Regresión grado 6'!$B$19*Datos!E231+'Regresión grado 6'!$B$18*Datos!D231+'Regresión grado 6'!$B$17</f>
        <v>9.713510004139394</v>
      </c>
      <c r="M231" s="18">
        <f>+SQRT(M229)</f>
        <v>1.3254435976911425</v>
      </c>
      <c r="N231" s="18">
        <f>+SQRT(N229)</f>
        <v>1.1635065992684064</v>
      </c>
      <c r="O231" s="18">
        <f>+SQRT(O229)</f>
        <v>1.0507895043599749</v>
      </c>
    </row>
    <row r="232" spans="1:21" x14ac:dyDescent="0.25">
      <c r="M232" s="18" t="s">
        <v>289</v>
      </c>
      <c r="N232" s="18" t="s">
        <v>290</v>
      </c>
      <c r="O232" s="18" t="s">
        <v>291</v>
      </c>
    </row>
  </sheetData>
  <sortState xmlns:xlrd2="http://schemas.microsoft.com/office/spreadsheetml/2017/richdata2" ref="A2:C228">
    <sortCondition ref="A2:A228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E97C-55A7-49CD-8222-06D9EF7BFABC}">
  <dimension ref="A1:B18"/>
  <sheetViews>
    <sheetView workbookViewId="0">
      <selection activeCell="B10" sqref="B10"/>
    </sheetView>
  </sheetViews>
  <sheetFormatPr baseColWidth="10" defaultRowHeight="15" x14ac:dyDescent="0.25"/>
  <cols>
    <col min="1" max="1" width="24.140625" bestFit="1" customWidth="1"/>
  </cols>
  <sheetData>
    <row r="1" spans="1:2" x14ac:dyDescent="0.25">
      <c r="A1" s="13" t="s">
        <v>2</v>
      </c>
      <c r="B1" s="13"/>
    </row>
    <row r="3" spans="1:2" x14ac:dyDescent="0.25">
      <c r="A3" t="s">
        <v>231</v>
      </c>
      <c r="B3">
        <v>11.380230978562818</v>
      </c>
    </row>
    <row r="4" spans="1:2" x14ac:dyDescent="0.25">
      <c r="A4" t="s">
        <v>232</v>
      </c>
      <c r="B4">
        <v>0.14746859624098207</v>
      </c>
    </row>
    <row r="5" spans="1:2" x14ac:dyDescent="0.25">
      <c r="A5" t="s">
        <v>233</v>
      </c>
      <c r="B5">
        <v>11.120035632618301</v>
      </c>
    </row>
    <row r="6" spans="1:2" x14ac:dyDescent="0.25">
      <c r="A6" t="s">
        <v>234</v>
      </c>
      <c r="B6" t="e">
        <v>#N/A</v>
      </c>
    </row>
    <row r="7" spans="1:2" x14ac:dyDescent="0.25">
      <c r="A7" t="s">
        <v>235</v>
      </c>
      <c r="B7">
        <v>2.2218384327272482</v>
      </c>
    </row>
    <row r="8" spans="1:2" x14ac:dyDescent="0.25">
      <c r="A8" t="s">
        <v>236</v>
      </c>
      <c r="B8">
        <v>4.9365660211438742</v>
      </c>
    </row>
    <row r="9" spans="1:2" x14ac:dyDescent="0.25">
      <c r="A9" t="s">
        <v>237</v>
      </c>
      <c r="B9">
        <v>-0.24875084153655891</v>
      </c>
    </row>
    <row r="10" spans="1:2" x14ac:dyDescent="0.25">
      <c r="A10" t="s">
        <v>238</v>
      </c>
      <c r="B10">
        <v>0.60666568167674617</v>
      </c>
    </row>
    <row r="11" spans="1:2" x14ac:dyDescent="0.25">
      <c r="A11" t="s">
        <v>239</v>
      </c>
      <c r="B11">
        <v>10.601742750833251</v>
      </c>
    </row>
    <row r="12" spans="1:2" x14ac:dyDescent="0.25">
      <c r="A12" t="s">
        <v>240</v>
      </c>
      <c r="B12">
        <v>7.27097077778655</v>
      </c>
    </row>
    <row r="13" spans="1:2" x14ac:dyDescent="0.25">
      <c r="A13" t="s">
        <v>241</v>
      </c>
      <c r="B13">
        <v>17.872713528619801</v>
      </c>
    </row>
    <row r="14" spans="1:2" x14ac:dyDescent="0.25">
      <c r="A14" t="s">
        <v>242</v>
      </c>
      <c r="B14">
        <v>2583.3124321337596</v>
      </c>
    </row>
    <row r="15" spans="1:2" x14ac:dyDescent="0.25">
      <c r="A15" t="s">
        <v>243</v>
      </c>
      <c r="B15">
        <v>227</v>
      </c>
    </row>
    <row r="16" spans="1:2" x14ac:dyDescent="0.25">
      <c r="A16" t="s">
        <v>351</v>
      </c>
      <c r="B16">
        <v>17.872713528619801</v>
      </c>
    </row>
    <row r="17" spans="1:2" x14ac:dyDescent="0.25">
      <c r="A17" t="s">
        <v>352</v>
      </c>
      <c r="B17">
        <v>7.27097077778655</v>
      </c>
    </row>
    <row r="18" spans="1:2" ht="15.75" thickBot="1" x14ac:dyDescent="0.3">
      <c r="A18" s="11" t="s">
        <v>353</v>
      </c>
      <c r="B18" s="11">
        <v>0.29058926417853986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2"/>
  <sheetViews>
    <sheetView workbookViewId="0">
      <selection activeCell="F4" sqref="F4"/>
    </sheetView>
  </sheetViews>
  <sheetFormatPr baseColWidth="10" defaultRowHeight="15" x14ac:dyDescent="0.25"/>
  <cols>
    <col min="6" max="6" width="13.5703125" bestFit="1" customWidth="1"/>
    <col min="12" max="14" width="15.85546875" bestFit="1" customWidth="1"/>
  </cols>
  <sheetData>
    <row r="1" spans="1:14" ht="38.25" x14ac:dyDescent="0.25">
      <c r="A1" s="1" t="s">
        <v>0</v>
      </c>
      <c r="B1" s="3" t="s">
        <v>2</v>
      </c>
      <c r="C1" s="30" t="s">
        <v>330</v>
      </c>
      <c r="D1" s="30" t="s">
        <v>331</v>
      </c>
      <c r="E1" s="30" t="s">
        <v>332</v>
      </c>
      <c r="F1" s="30" t="s">
        <v>283</v>
      </c>
      <c r="G1" t="s">
        <v>284</v>
      </c>
      <c r="H1" t="s">
        <v>333</v>
      </c>
      <c r="I1" t="s">
        <v>326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</row>
    <row r="2" spans="1:14" x14ac:dyDescent="0.25">
      <c r="A2" s="4" t="s">
        <v>229</v>
      </c>
      <c r="B2" s="6">
        <v>16.694679666775102</v>
      </c>
      <c r="C2" t="e">
        <v>#N/A</v>
      </c>
      <c r="D2" t="e">
        <v>#N/A</v>
      </c>
      <c r="E2" t="e">
        <v>#N/A</v>
      </c>
      <c r="F2" s="35"/>
      <c r="G2" s="35"/>
      <c r="H2" s="35"/>
      <c r="I2" s="35"/>
      <c r="J2" s="35"/>
      <c r="K2" s="35"/>
      <c r="L2" s="35"/>
      <c r="M2" s="35"/>
      <c r="N2" s="35"/>
    </row>
    <row r="3" spans="1:14" x14ac:dyDescent="0.25">
      <c r="A3" s="7" t="s">
        <v>228</v>
      </c>
      <c r="B3" s="9">
        <v>17.307022864463899</v>
      </c>
      <c r="C3" s="24">
        <f>B2</f>
        <v>16.694679666775102</v>
      </c>
      <c r="D3" s="24">
        <f>B2</f>
        <v>16.694679666775102</v>
      </c>
      <c r="E3" s="24">
        <f>B2</f>
        <v>16.694679666775102</v>
      </c>
      <c r="F3" s="38">
        <f>+($B3-C3)^2</f>
        <v>0.37496419175574219</v>
      </c>
      <c r="G3">
        <f>+($B3-D3)^2</f>
        <v>0.37496419175574219</v>
      </c>
      <c r="H3">
        <f>+($B3-E3)^2</f>
        <v>0.37496419175574219</v>
      </c>
      <c r="I3">
        <f>+ABS($B3-C3)</f>
        <v>0.61234319768879786</v>
      </c>
      <c r="J3">
        <f>+ABS($B3-D3)</f>
        <v>0.61234319768879786</v>
      </c>
      <c r="K3">
        <f>+ABS($B3-E3)</f>
        <v>0.61234319768879786</v>
      </c>
      <c r="L3">
        <f>+ABS(($B3-C3)/C3)</f>
        <v>3.6678942627899114E-2</v>
      </c>
      <c r="M3">
        <f>+ABS(($B3-D3)/D3)</f>
        <v>3.6678942627899114E-2</v>
      </c>
      <c r="N3">
        <f>+ABS(($B3-E3)/E3)</f>
        <v>3.6678942627899114E-2</v>
      </c>
    </row>
    <row r="4" spans="1:14" x14ac:dyDescent="0.25">
      <c r="A4" s="4" t="s">
        <v>227</v>
      </c>
      <c r="B4" s="6">
        <v>15.7050562411223</v>
      </c>
      <c r="C4">
        <f>0.9*B3+0.1*C3</f>
        <v>17.245788544695021</v>
      </c>
      <c r="D4">
        <f>0.7*B3+0.3*D3</f>
        <v>17.12331990515726</v>
      </c>
      <c r="E4">
        <f>0.2*B3+0.8*E3</f>
        <v>16.817148306312863</v>
      </c>
      <c r="F4">
        <f t="shared" ref="F4:F67" si="0">+($B4-C4)^2</f>
        <v>2.3738560312725032</v>
      </c>
      <c r="G4">
        <f t="shared" ref="G4:G67" si="1">+($B4-D4)^2</f>
        <v>2.0114718207218698</v>
      </c>
      <c r="H4">
        <f t="shared" ref="H4:H67" si="2">+($B4-E4)^2</f>
        <v>1.2367487614598109</v>
      </c>
      <c r="I4">
        <f t="shared" ref="I4:I67" si="3">+ABS($B4-C4)</f>
        <v>1.540732303572721</v>
      </c>
      <c r="J4">
        <f t="shared" ref="J4:J67" si="4">+ABS($B4-D4)</f>
        <v>1.41826366403496</v>
      </c>
      <c r="K4">
        <f t="shared" ref="K4:K67" si="5">+ABS($B4-E4)</f>
        <v>1.1120920651905628</v>
      </c>
      <c r="L4">
        <f t="shared" ref="L4:L67" si="6">+ABS(($B4-C4)/C4)</f>
        <v>8.9339626284972967E-2</v>
      </c>
      <c r="M4">
        <f t="shared" ref="M4:M67" si="7">+ABS(($B4-D4)/D4)</f>
        <v>8.2826442062079467E-2</v>
      </c>
      <c r="N4">
        <f t="shared" ref="N4:N67" si="8">+ABS(($B4-E4)/E4)</f>
        <v>6.6128456795085944E-2</v>
      </c>
    </row>
    <row r="5" spans="1:14" x14ac:dyDescent="0.25">
      <c r="A5" s="7" t="s">
        <v>226</v>
      </c>
      <c r="B5" s="9">
        <v>14.589864266496299</v>
      </c>
      <c r="C5">
        <f>0.9*B4+0.1*C4</f>
        <v>15.859129471479573</v>
      </c>
      <c r="D5">
        <f t="shared" ref="D5:D67" si="9">0.7*B4+0.3*D4</f>
        <v>16.130535340332784</v>
      </c>
      <c r="E5">
        <f t="shared" ref="E5:E67" si="10">0.2*B4+0.8*E4</f>
        <v>16.594729893274753</v>
      </c>
      <c r="F5">
        <f t="shared" si="0"/>
        <v>1.6110341605812319</v>
      </c>
      <c r="G5">
        <f t="shared" si="1"/>
        <v>2.3736673577564678</v>
      </c>
      <c r="H5">
        <f t="shared" si="2"/>
        <v>4.0194861814377623</v>
      </c>
      <c r="I5">
        <f t="shared" si="3"/>
        <v>1.2692652049832738</v>
      </c>
      <c r="J5">
        <f t="shared" si="4"/>
        <v>1.540671073836485</v>
      </c>
      <c r="K5">
        <f t="shared" si="5"/>
        <v>2.0048656267784537</v>
      </c>
      <c r="L5">
        <f t="shared" si="6"/>
        <v>8.0033724881675872E-2</v>
      </c>
      <c r="M5">
        <f t="shared" si="7"/>
        <v>9.5512705643698737E-2</v>
      </c>
      <c r="N5">
        <f t="shared" si="8"/>
        <v>0.1208133931478423</v>
      </c>
    </row>
    <row r="6" spans="1:14" x14ac:dyDescent="0.25">
      <c r="A6" s="4" t="s">
        <v>225</v>
      </c>
      <c r="B6" s="6">
        <v>14.226298584799499</v>
      </c>
      <c r="C6">
        <f t="shared" ref="C6:C67" si="11">0.9*B5+0.1*C5</f>
        <v>14.716790786994627</v>
      </c>
      <c r="D6">
        <f t="shared" si="9"/>
        <v>15.052065588647245</v>
      </c>
      <c r="E6">
        <f t="shared" si="10"/>
        <v>16.193756767919062</v>
      </c>
      <c r="F6">
        <f t="shared" si="0"/>
        <v>0.24058260041422624</v>
      </c>
      <c r="G6">
        <f t="shared" si="1"/>
        <v>0.68189114464368339</v>
      </c>
      <c r="H6">
        <f t="shared" si="2"/>
        <v>3.8708917023241312</v>
      </c>
      <c r="I6">
        <f t="shared" si="3"/>
        <v>0.4904922021951279</v>
      </c>
      <c r="J6">
        <f t="shared" si="4"/>
        <v>0.82576700384774604</v>
      </c>
      <c r="K6">
        <f t="shared" si="5"/>
        <v>1.9674581831195628</v>
      </c>
      <c r="L6">
        <f t="shared" si="6"/>
        <v>3.3328747367162459E-2</v>
      </c>
      <c r="M6">
        <f t="shared" si="7"/>
        <v>5.4860709912835232E-2</v>
      </c>
      <c r="N6">
        <f t="shared" si="8"/>
        <v>0.12149485825409159</v>
      </c>
    </row>
    <row r="7" spans="1:14" x14ac:dyDescent="0.25">
      <c r="A7" s="7" t="s">
        <v>224</v>
      </c>
      <c r="B7" s="9">
        <v>15.2320441726882</v>
      </c>
      <c r="C7">
        <f>0.9*B6+0.1*C6</f>
        <v>14.275347805019013</v>
      </c>
      <c r="D7">
        <f t="shared" si="9"/>
        <v>14.474028685953822</v>
      </c>
      <c r="E7">
        <f t="shared" si="10"/>
        <v>15.80026513129515</v>
      </c>
      <c r="F7">
        <f t="shared" si="0"/>
        <v>0.91526793991141553</v>
      </c>
      <c r="G7">
        <f t="shared" si="1"/>
        <v>0.57458747812915534</v>
      </c>
      <c r="H7">
        <f t="shared" si="2"/>
        <v>0.3228750578002017</v>
      </c>
      <c r="I7">
        <f t="shared" si="3"/>
        <v>0.95669636766918664</v>
      </c>
      <c r="J7">
        <f t="shared" si="4"/>
        <v>0.75801548673437757</v>
      </c>
      <c r="K7">
        <f t="shared" si="5"/>
        <v>0.56822095860695043</v>
      </c>
      <c r="L7">
        <f t="shared" si="6"/>
        <v>6.7017377141089726E-2</v>
      </c>
      <c r="M7">
        <f t="shared" si="7"/>
        <v>5.2370732653721087E-2</v>
      </c>
      <c r="N7">
        <f t="shared" si="8"/>
        <v>3.5962748339044691E-2</v>
      </c>
    </row>
    <row r="8" spans="1:14" x14ac:dyDescent="0.25">
      <c r="A8" s="4" t="s">
        <v>223</v>
      </c>
      <c r="B8" s="6">
        <v>15.021907852899901</v>
      </c>
      <c r="C8">
        <f t="shared" si="11"/>
        <v>15.136374535921281</v>
      </c>
      <c r="D8">
        <f t="shared" si="9"/>
        <v>15.004639526667887</v>
      </c>
      <c r="E8">
        <f t="shared" si="10"/>
        <v>15.686620939573761</v>
      </c>
      <c r="F8">
        <f t="shared" si="0"/>
        <v>1.3102621521917102E-2</v>
      </c>
      <c r="G8">
        <f t="shared" si="1"/>
        <v>2.9819509085524435E-4</v>
      </c>
      <c r="H8">
        <f t="shared" si="2"/>
        <v>0.44184348759549047</v>
      </c>
      <c r="I8">
        <f t="shared" si="3"/>
        <v>0.11446668302138008</v>
      </c>
      <c r="J8">
        <f t="shared" si="4"/>
        <v>1.7268326232013465E-2</v>
      </c>
      <c r="K8">
        <f t="shared" si="5"/>
        <v>0.66471308667385998</v>
      </c>
      <c r="L8">
        <f t="shared" si="6"/>
        <v>7.5623579972687975E-3</v>
      </c>
      <c r="M8">
        <f t="shared" si="7"/>
        <v>1.150865783967839E-3</v>
      </c>
      <c r="N8">
        <f t="shared" si="8"/>
        <v>4.2374523438437957E-2</v>
      </c>
    </row>
    <row r="9" spans="1:14" x14ac:dyDescent="0.25">
      <c r="A9" s="7" t="s">
        <v>222</v>
      </c>
      <c r="B9" s="9">
        <v>14.7076367570061</v>
      </c>
      <c r="C9">
        <f t="shared" si="11"/>
        <v>15.033354521202039</v>
      </c>
      <c r="D9">
        <f t="shared" si="9"/>
        <v>15.016727355030296</v>
      </c>
      <c r="E9">
        <f t="shared" si="10"/>
        <v>15.553678322238989</v>
      </c>
      <c r="F9">
        <f t="shared" si="0"/>
        <v>0.10609206191280161</v>
      </c>
      <c r="G9">
        <f t="shared" si="1"/>
        <v>9.5536997786955541E-2</v>
      </c>
      <c r="H9">
        <f t="shared" si="2"/>
        <v>0.71578633010171744</v>
      </c>
      <c r="I9">
        <f t="shared" si="3"/>
        <v>0.32571776419593945</v>
      </c>
      <c r="J9">
        <f t="shared" si="4"/>
        <v>0.30909059802419669</v>
      </c>
      <c r="K9">
        <f t="shared" si="5"/>
        <v>0.84604156523288943</v>
      </c>
      <c r="L9">
        <f t="shared" si="6"/>
        <v>2.1666339587519796E-2</v>
      </c>
      <c r="M9">
        <f t="shared" si="7"/>
        <v>2.058308649525142E-2</v>
      </c>
      <c r="N9">
        <f t="shared" si="8"/>
        <v>5.4394950680135945E-2</v>
      </c>
    </row>
    <row r="10" spans="1:14" x14ac:dyDescent="0.25">
      <c r="A10" s="4" t="s">
        <v>221</v>
      </c>
      <c r="B10" s="6">
        <v>14.280508224643</v>
      </c>
      <c r="C10">
        <f t="shared" si="11"/>
        <v>14.740208533425694</v>
      </c>
      <c r="D10">
        <f t="shared" si="9"/>
        <v>14.800363936413358</v>
      </c>
      <c r="E10">
        <f t="shared" si="10"/>
        <v>15.384470009192412</v>
      </c>
      <c r="F10">
        <f t="shared" si="0"/>
        <v>0.21132437389490366</v>
      </c>
      <c r="G10">
        <f t="shared" si="1"/>
        <v>0.2702499610602655</v>
      </c>
      <c r="H10">
        <f t="shared" si="2"/>
        <v>1.2187316217455226</v>
      </c>
      <c r="I10">
        <f t="shared" si="3"/>
        <v>0.45970030878269341</v>
      </c>
      <c r="J10">
        <f t="shared" si="4"/>
        <v>0.51985571177035794</v>
      </c>
      <c r="K10">
        <f t="shared" si="5"/>
        <v>1.1039617845494121</v>
      </c>
      <c r="L10">
        <f t="shared" si="6"/>
        <v>3.1186825324774216E-2</v>
      </c>
      <c r="M10">
        <f t="shared" si="7"/>
        <v>3.5124522207954367E-2</v>
      </c>
      <c r="N10">
        <f t="shared" si="8"/>
        <v>7.1758194067769718E-2</v>
      </c>
    </row>
    <row r="11" spans="1:14" x14ac:dyDescent="0.25">
      <c r="A11" s="7" t="s">
        <v>220</v>
      </c>
      <c r="B11" s="9">
        <v>14.5854832832329</v>
      </c>
      <c r="C11">
        <f t="shared" si="11"/>
        <v>14.32647825552127</v>
      </c>
      <c r="D11">
        <f t="shared" si="9"/>
        <v>14.436464938174108</v>
      </c>
      <c r="E11">
        <f t="shared" si="10"/>
        <v>15.16367765228253</v>
      </c>
      <c r="F11">
        <f t="shared" si="0"/>
        <v>6.7083604379902476E-2</v>
      </c>
      <c r="G11">
        <f t="shared" si="1"/>
        <v>2.220646716406122E-2</v>
      </c>
      <c r="H11">
        <f t="shared" si="2"/>
        <v>0.33430872840069953</v>
      </c>
      <c r="I11">
        <f t="shared" si="3"/>
        <v>0.25900502771163048</v>
      </c>
      <c r="J11">
        <f t="shared" si="4"/>
        <v>0.14901834505879208</v>
      </c>
      <c r="K11">
        <f t="shared" si="5"/>
        <v>0.57819436904962984</v>
      </c>
      <c r="L11">
        <f t="shared" si="6"/>
        <v>1.8078764584856209E-2</v>
      </c>
      <c r="M11">
        <f t="shared" si="7"/>
        <v>1.0322357010319425E-2</v>
      </c>
      <c r="N11">
        <f t="shared" si="8"/>
        <v>3.813022027427472E-2</v>
      </c>
    </row>
    <row r="12" spans="1:14" x14ac:dyDescent="0.25">
      <c r="A12" s="4" t="s">
        <v>219</v>
      </c>
      <c r="B12" s="6">
        <v>13.551631014491401</v>
      </c>
      <c r="C12">
        <f t="shared" si="11"/>
        <v>14.559582780461739</v>
      </c>
      <c r="D12">
        <f t="shared" si="9"/>
        <v>14.540777779715263</v>
      </c>
      <c r="E12">
        <f t="shared" si="10"/>
        <v>15.048038778472604</v>
      </c>
      <c r="F12">
        <f t="shared" si="0"/>
        <v>1.0159667625227231</v>
      </c>
      <c r="G12">
        <f t="shared" si="1"/>
        <v>0.97841132315283152</v>
      </c>
      <c r="H12">
        <f t="shared" si="2"/>
        <v>2.2392361961032243</v>
      </c>
      <c r="I12">
        <f t="shared" si="3"/>
        <v>1.0079517659703381</v>
      </c>
      <c r="J12">
        <f t="shared" si="4"/>
        <v>0.9891467652238628</v>
      </c>
      <c r="K12">
        <f t="shared" si="5"/>
        <v>1.4964077639812032</v>
      </c>
      <c r="L12">
        <f t="shared" si="6"/>
        <v>6.9229440236636519E-2</v>
      </c>
      <c r="M12">
        <f t="shared" si="7"/>
        <v>6.8025712256172877E-2</v>
      </c>
      <c r="N12">
        <f t="shared" si="8"/>
        <v>9.9442045970929552E-2</v>
      </c>
    </row>
    <row r="13" spans="1:14" x14ac:dyDescent="0.25">
      <c r="A13" s="7" t="s">
        <v>218</v>
      </c>
      <c r="B13" s="9">
        <v>13.8393172072269</v>
      </c>
      <c r="C13">
        <f t="shared" si="11"/>
        <v>13.652426191088434</v>
      </c>
      <c r="D13">
        <f t="shared" si="9"/>
        <v>13.848375044058557</v>
      </c>
      <c r="E13">
        <f t="shared" si="10"/>
        <v>14.748757225676364</v>
      </c>
      <c r="F13">
        <f t="shared" si="0"/>
        <v>3.4928251913268288E-2</v>
      </c>
      <c r="G13">
        <f t="shared" si="1"/>
        <v>8.2044408068917215E-5</v>
      </c>
      <c r="H13">
        <f t="shared" si="2"/>
        <v>0.82708114715736181</v>
      </c>
      <c r="I13">
        <f t="shared" si="3"/>
        <v>0.18689101613846582</v>
      </c>
      <c r="J13">
        <f t="shared" si="4"/>
        <v>9.0578368316567293E-3</v>
      </c>
      <c r="K13">
        <f t="shared" si="5"/>
        <v>0.9094400184494642</v>
      </c>
      <c r="L13">
        <f t="shared" si="6"/>
        <v>1.3689216372431895E-2</v>
      </c>
      <c r="M13">
        <f t="shared" si="7"/>
        <v>6.5407217834866928E-4</v>
      </c>
      <c r="N13">
        <f t="shared" si="8"/>
        <v>6.1662145802102192E-2</v>
      </c>
    </row>
    <row r="14" spans="1:14" x14ac:dyDescent="0.25">
      <c r="A14" s="4" t="s">
        <v>217</v>
      </c>
      <c r="B14" s="6">
        <v>17.872713528619801</v>
      </c>
      <c r="C14">
        <f t="shared" si="11"/>
        <v>13.820628105613054</v>
      </c>
      <c r="D14">
        <f t="shared" si="9"/>
        <v>13.842034558276396</v>
      </c>
      <c r="E14">
        <f t="shared" si="10"/>
        <v>14.566869221986472</v>
      </c>
      <c r="F14">
        <f t="shared" si="0"/>
        <v>16.419396275343775</v>
      </c>
      <c r="G14">
        <f t="shared" si="1"/>
        <v>16.246372961968575</v>
      </c>
      <c r="H14">
        <f t="shared" si="2"/>
        <v>10.928606579699995</v>
      </c>
      <c r="I14">
        <f t="shared" si="3"/>
        <v>4.0520854230067478</v>
      </c>
      <c r="J14">
        <f t="shared" si="4"/>
        <v>4.0306789703434056</v>
      </c>
      <c r="K14">
        <f t="shared" si="5"/>
        <v>3.305844306633329</v>
      </c>
      <c r="L14">
        <f t="shared" si="6"/>
        <v>0.29319111924884589</v>
      </c>
      <c r="M14">
        <f t="shared" si="7"/>
        <v>0.2911912228924029</v>
      </c>
      <c r="N14">
        <f t="shared" si="8"/>
        <v>0.22694267767871906</v>
      </c>
    </row>
    <row r="15" spans="1:14" x14ac:dyDescent="0.25">
      <c r="A15" s="7" t="s">
        <v>216</v>
      </c>
      <c r="B15" s="9">
        <v>15.854205519729</v>
      </c>
      <c r="C15">
        <f t="shared" si="11"/>
        <v>17.467504986319128</v>
      </c>
      <c r="D15">
        <f t="shared" si="9"/>
        <v>16.663509837516781</v>
      </c>
      <c r="E15">
        <f t="shared" si="10"/>
        <v>15.228038083313139</v>
      </c>
      <c r="F15">
        <f t="shared" si="0"/>
        <v>2.6027351688999913</v>
      </c>
      <c r="G15">
        <f t="shared" si="1"/>
        <v>0.65497347878994561</v>
      </c>
      <c r="H15">
        <f t="shared" si="2"/>
        <v>0.39208565842761067</v>
      </c>
      <c r="I15">
        <f t="shared" si="3"/>
        <v>1.6132994665901279</v>
      </c>
      <c r="J15">
        <f t="shared" si="4"/>
        <v>0.809304317787781</v>
      </c>
      <c r="K15">
        <f t="shared" si="5"/>
        <v>0.62616743641586048</v>
      </c>
      <c r="L15">
        <f t="shared" si="6"/>
        <v>9.2360040420981351E-2</v>
      </c>
      <c r="M15">
        <f t="shared" si="7"/>
        <v>4.8567458217337045E-2</v>
      </c>
      <c r="N15">
        <f t="shared" si="8"/>
        <v>4.1119376835681398E-2</v>
      </c>
    </row>
    <row r="16" spans="1:14" x14ac:dyDescent="0.25">
      <c r="A16" s="4" t="s">
        <v>215</v>
      </c>
      <c r="B16" s="6">
        <v>14.953915931988201</v>
      </c>
      <c r="C16">
        <f t="shared" si="11"/>
        <v>16.015535466388013</v>
      </c>
      <c r="D16">
        <f t="shared" si="9"/>
        <v>16.096996815065332</v>
      </c>
      <c r="E16">
        <f t="shared" si="10"/>
        <v>15.353271570596313</v>
      </c>
      <c r="F16">
        <f t="shared" si="0"/>
        <v>1.1270360358192733</v>
      </c>
      <c r="G16">
        <f t="shared" si="1"/>
        <v>1.3066339052563933</v>
      </c>
      <c r="H16">
        <f t="shared" si="2"/>
        <v>0.159484926088093</v>
      </c>
      <c r="I16">
        <f t="shared" si="3"/>
        <v>1.0616195343998118</v>
      </c>
      <c r="J16">
        <f t="shared" si="4"/>
        <v>1.1430808830771308</v>
      </c>
      <c r="K16">
        <f t="shared" si="5"/>
        <v>0.39935563860811207</v>
      </c>
      <c r="L16">
        <f t="shared" si="6"/>
        <v>6.628685857103217E-2</v>
      </c>
      <c r="M16">
        <f t="shared" si="7"/>
        <v>7.1012058721867333E-2</v>
      </c>
      <c r="N16">
        <f t="shared" si="8"/>
        <v>2.6011110190543012E-2</v>
      </c>
    </row>
    <row r="17" spans="1:14" x14ac:dyDescent="0.25">
      <c r="A17" s="7" t="s">
        <v>214</v>
      </c>
      <c r="B17" s="9">
        <v>16.287675258098201</v>
      </c>
      <c r="C17">
        <f t="shared" si="11"/>
        <v>15.060077885428182</v>
      </c>
      <c r="D17">
        <f t="shared" si="9"/>
        <v>15.29684019691134</v>
      </c>
      <c r="E17">
        <f t="shared" si="10"/>
        <v>15.273400442874692</v>
      </c>
      <c r="F17">
        <f t="shared" si="0"/>
        <v>1.5069953093863326</v>
      </c>
      <c r="G17">
        <f t="shared" si="1"/>
        <v>0.98175411847716976</v>
      </c>
      <c r="H17">
        <f t="shared" si="2"/>
        <v>1.0287534007966825</v>
      </c>
      <c r="I17">
        <f t="shared" si="3"/>
        <v>1.2275973726700187</v>
      </c>
      <c r="J17">
        <f t="shared" si="4"/>
        <v>0.9908350611868606</v>
      </c>
      <c r="K17">
        <f t="shared" si="5"/>
        <v>1.0142748152235086</v>
      </c>
      <c r="L17">
        <f t="shared" si="6"/>
        <v>8.1513348205045896E-2</v>
      </c>
      <c r="M17">
        <f t="shared" si="7"/>
        <v>6.4773838808025522E-2</v>
      </c>
      <c r="N17">
        <f t="shared" si="8"/>
        <v>6.6407923960160778E-2</v>
      </c>
    </row>
    <row r="18" spans="1:14" x14ac:dyDescent="0.25">
      <c r="A18" s="4" t="s">
        <v>213</v>
      </c>
      <c r="B18" s="6">
        <v>14.425350047120601</v>
      </c>
      <c r="C18">
        <f t="shared" si="11"/>
        <v>16.164915520831197</v>
      </c>
      <c r="D18">
        <f t="shared" si="9"/>
        <v>15.990424739742142</v>
      </c>
      <c r="E18">
        <f t="shared" si="10"/>
        <v>15.476255405919396</v>
      </c>
      <c r="F18">
        <f t="shared" si="0"/>
        <v>3.0260880373259731</v>
      </c>
      <c r="G18">
        <f t="shared" si="1"/>
        <v>2.4494587934844128</v>
      </c>
      <c r="H18">
        <f t="shared" si="2"/>
        <v>1.1044020731520248</v>
      </c>
      <c r="I18">
        <f t="shared" si="3"/>
        <v>1.7395654737105968</v>
      </c>
      <c r="J18">
        <f t="shared" si="4"/>
        <v>1.5650746926215415</v>
      </c>
      <c r="K18">
        <f t="shared" si="5"/>
        <v>1.0509053587987953</v>
      </c>
      <c r="L18">
        <f t="shared" si="6"/>
        <v>0.10761364459151523</v>
      </c>
      <c r="M18">
        <f t="shared" si="7"/>
        <v>9.7875742395494333E-2</v>
      </c>
      <c r="N18">
        <f t="shared" si="8"/>
        <v>6.7904369063128953E-2</v>
      </c>
    </row>
    <row r="19" spans="1:14" x14ac:dyDescent="0.25">
      <c r="A19" s="7" t="s">
        <v>212</v>
      </c>
      <c r="B19" s="9">
        <v>16.252532889109801</v>
      </c>
      <c r="C19">
        <f t="shared" si="11"/>
        <v>14.599306594491662</v>
      </c>
      <c r="D19">
        <f t="shared" si="9"/>
        <v>14.894872454907063</v>
      </c>
      <c r="E19">
        <f t="shared" si="10"/>
        <v>15.266074334159638</v>
      </c>
      <c r="F19">
        <f t="shared" si="0"/>
        <v>2.733157181216824</v>
      </c>
      <c r="G19">
        <f t="shared" si="1"/>
        <v>1.843241854599569</v>
      </c>
      <c r="H19">
        <f t="shared" si="2"/>
        <v>0.97310048063436372</v>
      </c>
      <c r="I19">
        <f t="shared" si="3"/>
        <v>1.6532262946181397</v>
      </c>
      <c r="J19">
        <f t="shared" si="4"/>
        <v>1.3576604342027387</v>
      </c>
      <c r="K19">
        <f t="shared" si="5"/>
        <v>0.98645855495016299</v>
      </c>
      <c r="L19">
        <f t="shared" si="6"/>
        <v>0.11324005588333245</v>
      </c>
      <c r="M19">
        <f t="shared" si="7"/>
        <v>9.1149517279381767E-2</v>
      </c>
      <c r="N19">
        <f t="shared" si="8"/>
        <v>6.4617696295559482E-2</v>
      </c>
    </row>
    <row r="20" spans="1:14" x14ac:dyDescent="0.25">
      <c r="A20" s="4" t="s">
        <v>211</v>
      </c>
      <c r="B20" s="6">
        <v>15.4082957005055</v>
      </c>
      <c r="C20">
        <f t="shared" si="11"/>
        <v>16.087210259647989</v>
      </c>
      <c r="D20">
        <f t="shared" si="9"/>
        <v>15.845234758848978</v>
      </c>
      <c r="E20">
        <f t="shared" si="10"/>
        <v>15.463366045149671</v>
      </c>
      <c r="F20">
        <f t="shared" si="0"/>
        <v>0.4609249786156408</v>
      </c>
      <c r="G20">
        <f t="shared" si="1"/>
        <v>0.19091574070608547</v>
      </c>
      <c r="H20">
        <f t="shared" si="2"/>
        <v>3.0327428592278396E-3</v>
      </c>
      <c r="I20">
        <f t="shared" si="3"/>
        <v>0.67891455914248944</v>
      </c>
      <c r="J20">
        <f t="shared" si="4"/>
        <v>0.43693905834347824</v>
      </c>
      <c r="K20">
        <f t="shared" si="5"/>
        <v>5.5070344644171598E-2</v>
      </c>
      <c r="L20">
        <f t="shared" si="6"/>
        <v>4.2202131269796994E-2</v>
      </c>
      <c r="M20">
        <f t="shared" si="7"/>
        <v>2.7575423462846704E-2</v>
      </c>
      <c r="N20">
        <f t="shared" si="8"/>
        <v>3.5613426263970049E-3</v>
      </c>
    </row>
    <row r="21" spans="1:14" x14ac:dyDescent="0.25">
      <c r="A21" s="7" t="s">
        <v>210</v>
      </c>
      <c r="B21" s="9">
        <v>15.784174735328801</v>
      </c>
      <c r="C21">
        <f t="shared" si="11"/>
        <v>15.47618715641975</v>
      </c>
      <c r="D21">
        <f t="shared" si="9"/>
        <v>15.539377418008542</v>
      </c>
      <c r="E21">
        <f t="shared" si="10"/>
        <v>15.452351976220838</v>
      </c>
      <c r="F21">
        <f t="shared" si="0"/>
        <v>9.4856348762259013E-2</v>
      </c>
      <c r="G21">
        <f t="shared" si="1"/>
        <v>5.9925726567195629E-2</v>
      </c>
      <c r="H21">
        <f t="shared" si="2"/>
        <v>0.11010634346202124</v>
      </c>
      <c r="I21">
        <f t="shared" si="3"/>
        <v>0.30798757890905115</v>
      </c>
      <c r="J21">
        <f t="shared" si="4"/>
        <v>0.24479731732025911</v>
      </c>
      <c r="K21">
        <f t="shared" si="5"/>
        <v>0.33182275910796299</v>
      </c>
      <c r="L21">
        <f t="shared" si="6"/>
        <v>1.9900740136842645E-2</v>
      </c>
      <c r="M21">
        <f t="shared" si="7"/>
        <v>1.5753354251925446E-2</v>
      </c>
      <c r="N21">
        <f t="shared" si="8"/>
        <v>2.147393222847856E-2</v>
      </c>
    </row>
    <row r="22" spans="1:14" x14ac:dyDescent="0.25">
      <c r="A22" s="4" t="s">
        <v>209</v>
      </c>
      <c r="B22" s="6">
        <v>14.5554557092204</v>
      </c>
      <c r="C22">
        <f t="shared" si="11"/>
        <v>15.753375977437894</v>
      </c>
      <c r="D22">
        <f t="shared" si="9"/>
        <v>15.71073554013272</v>
      </c>
      <c r="E22">
        <f t="shared" si="10"/>
        <v>15.518716528042432</v>
      </c>
      <c r="F22">
        <f t="shared" si="0"/>
        <v>1.4350129690062736</v>
      </c>
      <c r="G22">
        <f t="shared" si="1"/>
        <v>1.3346714877127996</v>
      </c>
      <c r="H22">
        <f t="shared" si="2"/>
        <v>0.92787140507769239</v>
      </c>
      <c r="I22">
        <f t="shared" si="3"/>
        <v>1.1979202682174943</v>
      </c>
      <c r="J22">
        <f t="shared" si="4"/>
        <v>1.1552798309123204</v>
      </c>
      <c r="K22">
        <f t="shared" si="5"/>
        <v>0.96326081882203241</v>
      </c>
      <c r="L22">
        <f t="shared" si="6"/>
        <v>7.6042130266754562E-2</v>
      </c>
      <c r="M22">
        <f t="shared" si="7"/>
        <v>7.3534420330683067E-2</v>
      </c>
      <c r="N22">
        <f t="shared" si="8"/>
        <v>6.2070907544539082E-2</v>
      </c>
    </row>
    <row r="23" spans="1:14" x14ac:dyDescent="0.25">
      <c r="A23" s="7" t="s">
        <v>208</v>
      </c>
      <c r="B23" s="9">
        <v>14.808764092082701</v>
      </c>
      <c r="C23">
        <f t="shared" si="11"/>
        <v>14.67524773604215</v>
      </c>
      <c r="D23">
        <f t="shared" si="9"/>
        <v>14.902039658494093</v>
      </c>
      <c r="E23">
        <f t="shared" si="10"/>
        <v>15.326064364278027</v>
      </c>
      <c r="F23">
        <f t="shared" si="0"/>
        <v>1.7826617330346944E-2</v>
      </c>
      <c r="G23">
        <f t="shared" si="1"/>
        <v>8.7003312893661252E-3</v>
      </c>
      <c r="H23">
        <f t="shared" si="2"/>
        <v>0.26759957161335873</v>
      </c>
      <c r="I23">
        <f t="shared" si="3"/>
        <v>0.13351635604055012</v>
      </c>
      <c r="J23">
        <f t="shared" si="4"/>
        <v>9.3275566411392674E-2</v>
      </c>
      <c r="K23">
        <f t="shared" si="5"/>
        <v>0.51730027219532637</v>
      </c>
      <c r="L23">
        <f t="shared" si="6"/>
        <v>9.0980648805427857E-3</v>
      </c>
      <c r="M23">
        <f t="shared" si="7"/>
        <v>6.2592483008341773E-3</v>
      </c>
      <c r="N23">
        <f t="shared" si="8"/>
        <v>3.3752975317071568E-2</v>
      </c>
    </row>
    <row r="24" spans="1:14" x14ac:dyDescent="0.25">
      <c r="A24" s="4" t="s">
        <v>207</v>
      </c>
      <c r="B24" s="6">
        <v>14.7076154416823</v>
      </c>
      <c r="C24">
        <f t="shared" si="11"/>
        <v>14.795412456478646</v>
      </c>
      <c r="D24">
        <f t="shared" si="9"/>
        <v>14.836746762006117</v>
      </c>
      <c r="E24">
        <f t="shared" si="10"/>
        <v>15.222604309838962</v>
      </c>
      <c r="F24">
        <f t="shared" si="0"/>
        <v>7.7083158071497293E-3</v>
      </c>
      <c r="G24">
        <f t="shared" si="1"/>
        <v>1.6674897888572095E-2</v>
      </c>
      <c r="H24">
        <f t="shared" si="2"/>
        <v>0.26521353432527967</v>
      </c>
      <c r="I24">
        <f t="shared" si="3"/>
        <v>8.7797014796345607E-2</v>
      </c>
      <c r="J24">
        <f t="shared" si="4"/>
        <v>0.12913132032381647</v>
      </c>
      <c r="K24">
        <f t="shared" si="5"/>
        <v>0.51498886815666189</v>
      </c>
      <c r="L24">
        <f t="shared" si="6"/>
        <v>5.9340701081909255E-3</v>
      </c>
      <c r="M24">
        <f t="shared" si="7"/>
        <v>8.7034794348917147E-3</v>
      </c>
      <c r="N24">
        <f t="shared" si="8"/>
        <v>3.3830536331014301E-2</v>
      </c>
    </row>
    <row r="25" spans="1:14" x14ac:dyDescent="0.25">
      <c r="A25" s="7" t="s">
        <v>206</v>
      </c>
      <c r="B25" s="9">
        <v>15.772977204557099</v>
      </c>
      <c r="C25">
        <f t="shared" si="11"/>
        <v>14.716395143161934</v>
      </c>
      <c r="D25">
        <f t="shared" si="9"/>
        <v>14.746354837779446</v>
      </c>
      <c r="E25">
        <f t="shared" si="10"/>
        <v>15.11960653620763</v>
      </c>
      <c r="F25">
        <f t="shared" si="0"/>
        <v>1.1163656524620564</v>
      </c>
      <c r="G25">
        <f t="shared" si="1"/>
        <v>1.0539534839681504</v>
      </c>
      <c r="H25">
        <f t="shared" si="2"/>
        <v>0.42689323025943166</v>
      </c>
      <c r="I25">
        <f t="shared" si="3"/>
        <v>1.0565820613951651</v>
      </c>
      <c r="J25">
        <f t="shared" si="4"/>
        <v>1.0266223667776533</v>
      </c>
      <c r="K25">
        <f t="shared" si="5"/>
        <v>0.65337066834946889</v>
      </c>
      <c r="L25">
        <f t="shared" si="6"/>
        <v>7.1796255204938056E-2</v>
      </c>
      <c r="M25">
        <f t="shared" si="7"/>
        <v>6.9618721241367157E-2</v>
      </c>
      <c r="N25">
        <f t="shared" si="8"/>
        <v>4.3213470323107385E-2</v>
      </c>
    </row>
    <row r="26" spans="1:14" x14ac:dyDescent="0.25">
      <c r="A26" s="4" t="s">
        <v>205</v>
      </c>
      <c r="B26" s="6">
        <v>16.115078753315601</v>
      </c>
      <c r="C26">
        <f t="shared" si="11"/>
        <v>15.667318998417583</v>
      </c>
      <c r="D26">
        <f t="shared" si="9"/>
        <v>15.464990494523803</v>
      </c>
      <c r="E26">
        <f t="shared" si="10"/>
        <v>15.250280669877524</v>
      </c>
      <c r="F26">
        <f t="shared" si="0"/>
        <v>0.20048879810633266</v>
      </c>
      <c r="G26">
        <f t="shared" si="1"/>
        <v>0.42261474421895057</v>
      </c>
      <c r="H26">
        <f t="shared" si="2"/>
        <v>0.74787572511817013</v>
      </c>
      <c r="I26">
        <f t="shared" si="3"/>
        <v>0.44775975489801745</v>
      </c>
      <c r="J26">
        <f t="shared" si="4"/>
        <v>0.6500882587917971</v>
      </c>
      <c r="K26">
        <f t="shared" si="5"/>
        <v>0.8647980834380764</v>
      </c>
      <c r="L26">
        <f t="shared" si="6"/>
        <v>2.8579219899922997E-2</v>
      </c>
      <c r="M26">
        <f t="shared" si="7"/>
        <v>4.2036124045598033E-2</v>
      </c>
      <c r="N26">
        <f t="shared" si="8"/>
        <v>5.6707027375976923E-2</v>
      </c>
    </row>
    <row r="27" spans="1:14" x14ac:dyDescent="0.25">
      <c r="A27" s="7" t="s">
        <v>204</v>
      </c>
      <c r="B27" s="9">
        <v>16.281949147555299</v>
      </c>
      <c r="C27">
        <f t="shared" si="11"/>
        <v>16.070302777825798</v>
      </c>
      <c r="D27">
        <f t="shared" si="9"/>
        <v>15.92005227567806</v>
      </c>
      <c r="E27">
        <f t="shared" si="10"/>
        <v>15.423240286565139</v>
      </c>
      <c r="F27">
        <f t="shared" si="0"/>
        <v>4.4794185819676362E-2</v>
      </c>
      <c r="G27">
        <f t="shared" si="1"/>
        <v>0.13096934587453046</v>
      </c>
      <c r="H27">
        <f t="shared" si="2"/>
        <v>0.73738090794301658</v>
      </c>
      <c r="I27">
        <f t="shared" si="3"/>
        <v>0.21164636972950035</v>
      </c>
      <c r="J27">
        <f t="shared" si="4"/>
        <v>0.36189687187723862</v>
      </c>
      <c r="K27">
        <f t="shared" si="5"/>
        <v>0.8587088609901592</v>
      </c>
      <c r="L27">
        <f t="shared" si="6"/>
        <v>1.3170030002268237E-2</v>
      </c>
      <c r="M27">
        <f t="shared" si="7"/>
        <v>2.2732140925826507E-2</v>
      </c>
      <c r="N27">
        <f t="shared" si="8"/>
        <v>5.5676294023517384E-2</v>
      </c>
    </row>
    <row r="28" spans="1:14" x14ac:dyDescent="0.25">
      <c r="A28" s="4" t="s">
        <v>203</v>
      </c>
      <c r="B28" s="6">
        <v>12.9835218184633</v>
      </c>
      <c r="C28">
        <f t="shared" si="11"/>
        <v>16.260784510582351</v>
      </c>
      <c r="D28">
        <f t="shared" si="9"/>
        <v>16.173380085992125</v>
      </c>
      <c r="E28">
        <f t="shared" si="10"/>
        <v>15.594982058763172</v>
      </c>
      <c r="F28">
        <f t="shared" si="0"/>
        <v>10.740450753155406</v>
      </c>
      <c r="G28">
        <f t="shared" si="1"/>
        <v>10.175195766921997</v>
      </c>
      <c r="H28">
        <f t="shared" si="2"/>
        <v>6.8197245866670633</v>
      </c>
      <c r="I28">
        <f t="shared" si="3"/>
        <v>3.2772626921190504</v>
      </c>
      <c r="J28">
        <f t="shared" si="4"/>
        <v>3.189858267528825</v>
      </c>
      <c r="K28">
        <f t="shared" si="5"/>
        <v>2.6114602402998717</v>
      </c>
      <c r="L28">
        <f t="shared" si="6"/>
        <v>0.20154394703319767</v>
      </c>
      <c r="M28">
        <f t="shared" si="7"/>
        <v>0.19722891878931251</v>
      </c>
      <c r="N28">
        <f t="shared" si="8"/>
        <v>0.16745516156797585</v>
      </c>
    </row>
    <row r="29" spans="1:14" x14ac:dyDescent="0.25">
      <c r="A29" s="7" t="s">
        <v>202</v>
      </c>
      <c r="B29" s="9">
        <v>14.8011528253016</v>
      </c>
      <c r="C29">
        <f t="shared" si="11"/>
        <v>13.311248087675207</v>
      </c>
      <c r="D29">
        <f t="shared" si="9"/>
        <v>13.940479298721947</v>
      </c>
      <c r="E29">
        <f t="shared" si="10"/>
        <v>15.0726900107032</v>
      </c>
      <c r="F29">
        <f t="shared" si="0"/>
        <v>2.2198161272015708</v>
      </c>
      <c r="G29">
        <f t="shared" si="1"/>
        <v>0.74075891935505667</v>
      </c>
      <c r="H29">
        <f t="shared" si="2"/>
        <v>7.3732443055823008E-2</v>
      </c>
      <c r="I29">
        <f t="shared" si="3"/>
        <v>1.489904737626393</v>
      </c>
      <c r="J29">
        <f t="shared" si="4"/>
        <v>0.86067352657965301</v>
      </c>
      <c r="K29">
        <f t="shared" si="5"/>
        <v>0.27153718540160021</v>
      </c>
      <c r="L29">
        <f t="shared" si="6"/>
        <v>0.11192825254349256</v>
      </c>
      <c r="M29">
        <f t="shared" si="7"/>
        <v>6.1739163204995326E-2</v>
      </c>
      <c r="N29">
        <f t="shared" si="8"/>
        <v>1.8015177463928479E-2</v>
      </c>
    </row>
    <row r="30" spans="1:14" x14ac:dyDescent="0.25">
      <c r="A30" s="4" t="s">
        <v>201</v>
      </c>
      <c r="B30" s="6">
        <v>12.8930250407356</v>
      </c>
      <c r="C30">
        <f t="shared" si="11"/>
        <v>14.652162351538962</v>
      </c>
      <c r="D30">
        <f t="shared" si="9"/>
        <v>14.542950767327703</v>
      </c>
      <c r="E30">
        <f t="shared" si="10"/>
        <v>15.01838257362288</v>
      </c>
      <c r="F30">
        <f t="shared" si="0"/>
        <v>3.0945640782604862</v>
      </c>
      <c r="G30">
        <f t="shared" si="1"/>
        <v>2.7222549032704806</v>
      </c>
      <c r="H30">
        <f t="shared" si="2"/>
        <v>4.5171446426007069</v>
      </c>
      <c r="I30">
        <f t="shared" si="3"/>
        <v>1.7591373108033626</v>
      </c>
      <c r="J30">
        <f t="shared" si="4"/>
        <v>1.6499257265921035</v>
      </c>
      <c r="K30">
        <f t="shared" si="5"/>
        <v>2.1253575328872802</v>
      </c>
      <c r="L30">
        <f t="shared" si="6"/>
        <v>0.12005991119929099</v>
      </c>
      <c r="M30">
        <f t="shared" si="7"/>
        <v>0.11345192272113293</v>
      </c>
      <c r="N30">
        <f t="shared" si="8"/>
        <v>0.14151707232575716</v>
      </c>
    </row>
    <row r="31" spans="1:14" x14ac:dyDescent="0.25">
      <c r="A31" s="7" t="s">
        <v>200</v>
      </c>
      <c r="B31" s="9">
        <v>14.1356808126726</v>
      </c>
      <c r="C31">
        <f t="shared" si="11"/>
        <v>13.068938771815937</v>
      </c>
      <c r="D31">
        <f t="shared" si="9"/>
        <v>13.388002758713229</v>
      </c>
      <c r="E31">
        <f t="shared" si="10"/>
        <v>14.593311067045425</v>
      </c>
      <c r="F31">
        <f t="shared" si="0"/>
        <v>1.1379385817310395</v>
      </c>
      <c r="G31">
        <f t="shared" si="1"/>
        <v>0.55902247237247182</v>
      </c>
      <c r="H31">
        <f t="shared" si="2"/>
        <v>0.20942544971733651</v>
      </c>
      <c r="I31">
        <f t="shared" si="3"/>
        <v>1.0667420408566635</v>
      </c>
      <c r="J31">
        <f t="shared" si="4"/>
        <v>0.74767805395937081</v>
      </c>
      <c r="K31">
        <f t="shared" si="5"/>
        <v>0.45763025437282501</v>
      </c>
      <c r="L31">
        <f t="shared" si="6"/>
        <v>8.1624228216384778E-2</v>
      </c>
      <c r="M31">
        <f t="shared" si="7"/>
        <v>5.5846870323713091E-2</v>
      </c>
      <c r="N31">
        <f t="shared" si="8"/>
        <v>3.1358904930509184E-2</v>
      </c>
    </row>
    <row r="32" spans="1:14" x14ac:dyDescent="0.25">
      <c r="A32" s="4" t="s">
        <v>199</v>
      </c>
      <c r="B32" s="6">
        <v>14.4433640728583</v>
      </c>
      <c r="C32">
        <f t="shared" si="11"/>
        <v>14.029006608586934</v>
      </c>
      <c r="D32">
        <f t="shared" si="9"/>
        <v>13.911377396484788</v>
      </c>
      <c r="E32">
        <f t="shared" si="10"/>
        <v>14.501785016170862</v>
      </c>
      <c r="F32">
        <f t="shared" si="0"/>
        <v>0.17169210819739569</v>
      </c>
      <c r="G32">
        <f t="shared" si="1"/>
        <v>0.28300982383893547</v>
      </c>
      <c r="H32">
        <f t="shared" si="2"/>
        <v>3.4130066175296061E-3</v>
      </c>
      <c r="I32">
        <f t="shared" si="3"/>
        <v>0.41435746427136522</v>
      </c>
      <c r="J32">
        <f t="shared" si="4"/>
        <v>0.53198667637351171</v>
      </c>
      <c r="K32">
        <f t="shared" si="5"/>
        <v>5.8420943312562201E-2</v>
      </c>
      <c r="L32">
        <f t="shared" si="6"/>
        <v>2.9535766560815756E-2</v>
      </c>
      <c r="M32">
        <f t="shared" si="7"/>
        <v>3.8241121724433801E-2</v>
      </c>
      <c r="N32">
        <f t="shared" si="8"/>
        <v>4.0285346422814384E-3</v>
      </c>
    </row>
    <row r="33" spans="1:14" x14ac:dyDescent="0.25">
      <c r="A33" s="7" t="s">
        <v>198</v>
      </c>
      <c r="B33" s="9">
        <v>14.4335823745174</v>
      </c>
      <c r="C33">
        <f t="shared" si="11"/>
        <v>14.401928326431163</v>
      </c>
      <c r="D33">
        <f t="shared" si="9"/>
        <v>14.283768069946245</v>
      </c>
      <c r="E33">
        <f t="shared" si="10"/>
        <v>14.49010082750835</v>
      </c>
      <c r="F33">
        <f t="shared" si="0"/>
        <v>1.0019787602457942E-3</v>
      </c>
      <c r="G33">
        <f t="shared" si="1"/>
        <v>2.2444325854138816E-2</v>
      </c>
      <c r="H33">
        <f t="shared" si="2"/>
        <v>3.194335528490242E-3</v>
      </c>
      <c r="I33">
        <f t="shared" si="3"/>
        <v>3.1654048086236841E-2</v>
      </c>
      <c r="J33">
        <f t="shared" si="4"/>
        <v>0.14981430457115508</v>
      </c>
      <c r="K33">
        <f t="shared" si="5"/>
        <v>5.6518452990950152E-2</v>
      </c>
      <c r="L33">
        <f t="shared" si="6"/>
        <v>2.1979034590905232E-3</v>
      </c>
      <c r="M33">
        <f t="shared" si="7"/>
        <v>1.0488430212359146E-2</v>
      </c>
      <c r="N33">
        <f t="shared" si="8"/>
        <v>3.9004872128739218E-3</v>
      </c>
    </row>
    <row r="34" spans="1:14" x14ac:dyDescent="0.25">
      <c r="A34" s="4" t="s">
        <v>197</v>
      </c>
      <c r="B34" s="6">
        <v>14.258787436608401</v>
      </c>
      <c r="C34">
        <f t="shared" si="11"/>
        <v>14.430416969708777</v>
      </c>
      <c r="D34">
        <f t="shared" si="9"/>
        <v>14.388638083146052</v>
      </c>
      <c r="E34">
        <f t="shared" si="10"/>
        <v>14.47879713691016</v>
      </c>
      <c r="F34">
        <f t="shared" si="0"/>
        <v>2.9456696632252942E-2</v>
      </c>
      <c r="G34">
        <f t="shared" si="1"/>
        <v>1.6861190406246031E-2</v>
      </c>
      <c r="H34">
        <f t="shared" si="2"/>
        <v>4.840426822686978E-2</v>
      </c>
      <c r="I34">
        <f t="shared" si="3"/>
        <v>0.17162953310037565</v>
      </c>
      <c r="J34">
        <f t="shared" si="4"/>
        <v>0.12985064653765122</v>
      </c>
      <c r="K34">
        <f t="shared" si="5"/>
        <v>0.22000970030175893</v>
      </c>
      <c r="L34">
        <f t="shared" si="6"/>
        <v>1.1893594860124083E-2</v>
      </c>
      <c r="M34">
        <f t="shared" si="7"/>
        <v>9.0245265595880215E-3</v>
      </c>
      <c r="N34">
        <f t="shared" si="8"/>
        <v>1.5195302359813985E-2</v>
      </c>
    </row>
    <row r="35" spans="1:14" x14ac:dyDescent="0.25">
      <c r="A35" s="7" t="s">
        <v>196</v>
      </c>
      <c r="B35" s="9">
        <v>13.700866564958</v>
      </c>
      <c r="C35">
        <f t="shared" si="11"/>
        <v>14.275950389918439</v>
      </c>
      <c r="D35">
        <f t="shared" si="9"/>
        <v>14.297742630569694</v>
      </c>
      <c r="E35">
        <f t="shared" si="10"/>
        <v>14.434795196849809</v>
      </c>
      <c r="F35">
        <f t="shared" si="0"/>
        <v>0.33072140573112868</v>
      </c>
      <c r="G35">
        <f t="shared" si="1"/>
        <v>0.35626103770009504</v>
      </c>
      <c r="H35">
        <f t="shared" si="2"/>
        <v>0.53865123671058213</v>
      </c>
      <c r="I35">
        <f t="shared" si="3"/>
        <v>0.57508382496043886</v>
      </c>
      <c r="J35">
        <f t="shared" si="4"/>
        <v>0.59687606561169382</v>
      </c>
      <c r="K35">
        <f t="shared" si="5"/>
        <v>0.73392863189180879</v>
      </c>
      <c r="L35">
        <f t="shared" si="6"/>
        <v>4.0283400351864382E-2</v>
      </c>
      <c r="M35">
        <f t="shared" si="7"/>
        <v>4.1746174975588524E-2</v>
      </c>
      <c r="N35">
        <f t="shared" si="8"/>
        <v>5.0844409074260952E-2</v>
      </c>
    </row>
    <row r="36" spans="1:14" x14ac:dyDescent="0.25">
      <c r="A36" s="4" t="s">
        <v>195</v>
      </c>
      <c r="B36" s="6">
        <v>12.911682543941</v>
      </c>
      <c r="C36">
        <f t="shared" si="11"/>
        <v>13.758374947454044</v>
      </c>
      <c r="D36">
        <f t="shared" si="9"/>
        <v>13.879929384641507</v>
      </c>
      <c r="E36">
        <f t="shared" si="10"/>
        <v>14.288009470471447</v>
      </c>
      <c r="F36">
        <f t="shared" si="0"/>
        <v>0.71688802616669589</v>
      </c>
      <c r="G36">
        <f t="shared" si="1"/>
        <v>0.93750194452651325</v>
      </c>
      <c r="H36">
        <f t="shared" si="2"/>
        <v>1.8942758086927483</v>
      </c>
      <c r="I36">
        <f t="shared" si="3"/>
        <v>0.84669240351304431</v>
      </c>
      <c r="J36">
        <f t="shared" si="4"/>
        <v>0.96824684070050715</v>
      </c>
      <c r="K36">
        <f t="shared" si="5"/>
        <v>1.3763269265304476</v>
      </c>
      <c r="L36">
        <f t="shared" si="6"/>
        <v>6.1540146038084449E-2</v>
      </c>
      <c r="M36">
        <f t="shared" si="7"/>
        <v>6.9758772819975348E-2</v>
      </c>
      <c r="N36">
        <f t="shared" si="8"/>
        <v>9.6327408613135129E-2</v>
      </c>
    </row>
    <row r="37" spans="1:14" x14ac:dyDescent="0.25">
      <c r="A37" s="7" t="s">
        <v>194</v>
      </c>
      <c r="B37" s="9">
        <v>12.185562128385</v>
      </c>
      <c r="C37">
        <f t="shared" si="11"/>
        <v>12.996351784292305</v>
      </c>
      <c r="D37">
        <f t="shared" si="9"/>
        <v>13.202156596151152</v>
      </c>
      <c r="E37">
        <f t="shared" si="10"/>
        <v>14.012744085165359</v>
      </c>
      <c r="F37">
        <f t="shared" si="0"/>
        <v>0.65737986612628618</v>
      </c>
      <c r="G37">
        <f t="shared" si="1"/>
        <v>1.0334643118927469</v>
      </c>
      <c r="H37">
        <f t="shared" si="2"/>
        <v>3.3385939031837029</v>
      </c>
      <c r="I37">
        <f t="shared" si="3"/>
        <v>0.81078965590730512</v>
      </c>
      <c r="J37">
        <f t="shared" si="4"/>
        <v>1.0165944677661525</v>
      </c>
      <c r="K37">
        <f t="shared" si="5"/>
        <v>1.8271819567803593</v>
      </c>
      <c r="L37">
        <f t="shared" si="6"/>
        <v>6.2385942560222514E-2</v>
      </c>
      <c r="M37">
        <f t="shared" si="7"/>
        <v>7.7002151910735714E-2</v>
      </c>
      <c r="N37">
        <f t="shared" si="8"/>
        <v>0.1303943000511022</v>
      </c>
    </row>
    <row r="38" spans="1:14" x14ac:dyDescent="0.25">
      <c r="A38" s="4" t="s">
        <v>193</v>
      </c>
      <c r="B38" s="6">
        <v>17.003072506958901</v>
      </c>
      <c r="C38">
        <f t="shared" si="11"/>
        <v>12.26664109397573</v>
      </c>
      <c r="D38">
        <f t="shared" si="9"/>
        <v>12.490540468714844</v>
      </c>
      <c r="E38">
        <f t="shared" si="10"/>
        <v>13.647307693809289</v>
      </c>
      <c r="F38">
        <f t="shared" si="0"/>
        <v>22.433782529893755</v>
      </c>
      <c r="G38">
        <f t="shared" si="1"/>
        <v>20.362945396179065</v>
      </c>
      <c r="H38">
        <f t="shared" si="2"/>
        <v>11.261157481173052</v>
      </c>
      <c r="I38">
        <f t="shared" si="3"/>
        <v>4.7364314129831708</v>
      </c>
      <c r="J38">
        <f t="shared" si="4"/>
        <v>4.512532038244057</v>
      </c>
      <c r="K38">
        <f t="shared" si="5"/>
        <v>3.3557648131496123</v>
      </c>
      <c r="L38">
        <f t="shared" si="6"/>
        <v>0.38612293102056111</v>
      </c>
      <c r="M38">
        <f t="shared" si="7"/>
        <v>0.36127596316161276</v>
      </c>
      <c r="N38">
        <f t="shared" si="8"/>
        <v>0.24589207545103267</v>
      </c>
    </row>
    <row r="39" spans="1:14" x14ac:dyDescent="0.25">
      <c r="A39" s="7" t="s">
        <v>192</v>
      </c>
      <c r="B39" s="9">
        <v>15.687597811141799</v>
      </c>
      <c r="C39">
        <f t="shared" si="11"/>
        <v>16.529429365660583</v>
      </c>
      <c r="D39">
        <f t="shared" si="9"/>
        <v>15.649312895485682</v>
      </c>
      <c r="E39">
        <f t="shared" si="10"/>
        <v>14.318460656439212</v>
      </c>
      <c r="F39">
        <f t="shared" si="0"/>
        <v>0.70868036618351204</v>
      </c>
      <c r="G39">
        <f t="shared" si="1"/>
        <v>1.465734766796003E-3</v>
      </c>
      <c r="H39">
        <f t="shared" si="2"/>
        <v>1.8745365483870957</v>
      </c>
      <c r="I39">
        <f t="shared" si="3"/>
        <v>0.84183155451878378</v>
      </c>
      <c r="J39">
        <f t="shared" si="4"/>
        <v>3.8284915656117136E-2</v>
      </c>
      <c r="K39">
        <f t="shared" si="5"/>
        <v>1.369137154702587</v>
      </c>
      <c r="L39">
        <f t="shared" si="6"/>
        <v>5.0929256896651544E-2</v>
      </c>
      <c r="M39">
        <f t="shared" si="7"/>
        <v>2.4464278982600628E-3</v>
      </c>
      <c r="N39">
        <f t="shared" si="8"/>
        <v>9.562041531935675E-2</v>
      </c>
    </row>
    <row r="40" spans="1:14" x14ac:dyDescent="0.25">
      <c r="A40" s="4" t="s">
        <v>191</v>
      </c>
      <c r="B40" s="6">
        <v>13.6238377743265</v>
      </c>
      <c r="C40">
        <f t="shared" si="11"/>
        <v>15.771780966593678</v>
      </c>
      <c r="D40">
        <f t="shared" si="9"/>
        <v>15.676112336444962</v>
      </c>
      <c r="E40">
        <f t="shared" si="10"/>
        <v>14.592288087379732</v>
      </c>
      <c r="F40">
        <f t="shared" si="0"/>
        <v>4.6136599572069148</v>
      </c>
      <c r="G40">
        <f t="shared" si="1"/>
        <v>4.2118308783185272</v>
      </c>
      <c r="H40">
        <f t="shared" si="2"/>
        <v>0.93789600885290314</v>
      </c>
      <c r="I40">
        <f t="shared" si="3"/>
        <v>2.1479431922671779</v>
      </c>
      <c r="J40">
        <f t="shared" si="4"/>
        <v>2.0522745621184626</v>
      </c>
      <c r="K40">
        <f t="shared" si="5"/>
        <v>0.96845031305323204</v>
      </c>
      <c r="L40">
        <f t="shared" si="6"/>
        <v>0.13618900724127173</v>
      </c>
      <c r="M40">
        <f t="shared" si="7"/>
        <v>0.13091731661983474</v>
      </c>
      <c r="N40">
        <f t="shared" si="8"/>
        <v>6.636726929005772E-2</v>
      </c>
    </row>
    <row r="41" spans="1:14" x14ac:dyDescent="0.25">
      <c r="A41" s="7" t="s">
        <v>190</v>
      </c>
      <c r="B41" s="9">
        <v>14.6770965923023</v>
      </c>
      <c r="C41">
        <f t="shared" si="11"/>
        <v>13.838632093553219</v>
      </c>
      <c r="D41">
        <f t="shared" si="9"/>
        <v>14.239520142962036</v>
      </c>
      <c r="E41">
        <f t="shared" si="10"/>
        <v>14.398598024769086</v>
      </c>
      <c r="F41">
        <f t="shared" si="0"/>
        <v>0.70302271566254804</v>
      </c>
      <c r="G41">
        <f t="shared" si="1"/>
        <v>0.19147314901723309</v>
      </c>
      <c r="H41">
        <f t="shared" si="2"/>
        <v>7.7561452118052224E-2</v>
      </c>
      <c r="I41">
        <f t="shared" si="3"/>
        <v>0.83846449874908124</v>
      </c>
      <c r="J41">
        <f t="shared" si="4"/>
        <v>0.43757644934026452</v>
      </c>
      <c r="K41">
        <f t="shared" si="5"/>
        <v>0.27849856753321411</v>
      </c>
      <c r="L41">
        <f t="shared" si="6"/>
        <v>6.0588683410384411E-2</v>
      </c>
      <c r="M41">
        <f t="shared" si="7"/>
        <v>3.0729718764893856E-2</v>
      </c>
      <c r="N41">
        <f t="shared" si="8"/>
        <v>1.9342061432240064E-2</v>
      </c>
    </row>
    <row r="42" spans="1:14" x14ac:dyDescent="0.25">
      <c r="A42" s="4" t="s">
        <v>189</v>
      </c>
      <c r="B42" s="6">
        <v>13.7523369037492</v>
      </c>
      <c r="C42">
        <f t="shared" si="11"/>
        <v>14.593250142427392</v>
      </c>
      <c r="D42">
        <f t="shared" si="9"/>
        <v>14.545823657500222</v>
      </c>
      <c r="E42">
        <f t="shared" si="10"/>
        <v>14.454297738275731</v>
      </c>
      <c r="F42">
        <f t="shared" si="0"/>
        <v>0.70713507498424644</v>
      </c>
      <c r="G42">
        <f t="shared" si="1"/>
        <v>0.62962122837833534</v>
      </c>
      <c r="H42">
        <f t="shared" si="2"/>
        <v>0.49274901320918402</v>
      </c>
      <c r="I42">
        <f t="shared" si="3"/>
        <v>0.84091323867819234</v>
      </c>
      <c r="J42">
        <f t="shared" si="4"/>
        <v>0.79348675375102218</v>
      </c>
      <c r="K42">
        <f t="shared" si="5"/>
        <v>0.70196083452653113</v>
      </c>
      <c r="L42">
        <f t="shared" si="6"/>
        <v>5.7623437580459215E-2</v>
      </c>
      <c r="M42">
        <f t="shared" si="7"/>
        <v>5.455083001380117E-2</v>
      </c>
      <c r="N42">
        <f t="shared" si="8"/>
        <v>4.856416044812073E-2</v>
      </c>
    </row>
    <row r="43" spans="1:14" x14ac:dyDescent="0.25">
      <c r="A43" s="7" t="s">
        <v>188</v>
      </c>
      <c r="B43" s="9">
        <v>13.9956895410496</v>
      </c>
      <c r="C43">
        <f t="shared" si="11"/>
        <v>13.83642822761702</v>
      </c>
      <c r="D43">
        <f t="shared" si="9"/>
        <v>13.990382929874507</v>
      </c>
      <c r="E43">
        <f t="shared" si="10"/>
        <v>14.313905571370427</v>
      </c>
      <c r="F43">
        <f t="shared" si="0"/>
        <v>2.5364165956270553E-2</v>
      </c>
      <c r="G43">
        <f t="shared" si="1"/>
        <v>2.8160122163629112E-5</v>
      </c>
      <c r="H43">
        <f t="shared" si="2"/>
        <v>0.10126144195314507</v>
      </c>
      <c r="I43">
        <f t="shared" si="3"/>
        <v>0.15926131343258021</v>
      </c>
      <c r="J43">
        <f t="shared" si="4"/>
        <v>5.3066111750936784E-3</v>
      </c>
      <c r="K43">
        <f t="shared" si="5"/>
        <v>0.31821603032082635</v>
      </c>
      <c r="L43">
        <f t="shared" si="6"/>
        <v>1.1510290865000859E-2</v>
      </c>
      <c r="M43">
        <f t="shared" si="7"/>
        <v>3.7930421216435413E-4</v>
      </c>
      <c r="N43">
        <f t="shared" si="8"/>
        <v>2.2231251193755085E-2</v>
      </c>
    </row>
    <row r="44" spans="1:14" x14ac:dyDescent="0.25">
      <c r="A44" s="4" t="s">
        <v>187</v>
      </c>
      <c r="B44" s="6">
        <v>12.940044362006301</v>
      </c>
      <c r="C44">
        <f t="shared" si="11"/>
        <v>13.979763409706344</v>
      </c>
      <c r="D44">
        <f t="shared" si="9"/>
        <v>13.994097557697071</v>
      </c>
      <c r="E44">
        <f t="shared" si="10"/>
        <v>14.250262365306261</v>
      </c>
      <c r="F44">
        <f t="shared" si="0"/>
        <v>1.0810156981502841</v>
      </c>
      <c r="G44">
        <f t="shared" si="1"/>
        <v>1.1110281393459245</v>
      </c>
      <c r="H44">
        <f t="shared" si="2"/>
        <v>1.7166712161713344</v>
      </c>
      <c r="I44">
        <f t="shared" si="3"/>
        <v>1.0397190477000429</v>
      </c>
      <c r="J44">
        <f t="shared" si="4"/>
        <v>1.0540531956907699</v>
      </c>
      <c r="K44">
        <f t="shared" si="5"/>
        <v>1.3102180032999602</v>
      </c>
      <c r="L44">
        <f t="shared" si="6"/>
        <v>7.437315047679216E-2</v>
      </c>
      <c r="M44">
        <f t="shared" si="7"/>
        <v>7.5321269652791345E-2</v>
      </c>
      <c r="N44">
        <f t="shared" si="8"/>
        <v>9.1943430212893598E-2</v>
      </c>
    </row>
    <row r="45" spans="1:14" x14ac:dyDescent="0.25">
      <c r="A45" s="7" t="s">
        <v>186</v>
      </c>
      <c r="B45" s="9">
        <v>13.085111236246499</v>
      </c>
      <c r="C45">
        <f t="shared" si="11"/>
        <v>13.044016266776305</v>
      </c>
      <c r="D45">
        <f t="shared" si="9"/>
        <v>13.25626032071353</v>
      </c>
      <c r="E45">
        <f t="shared" si="10"/>
        <v>13.98821876464627</v>
      </c>
      <c r="F45">
        <f t="shared" si="0"/>
        <v>1.6887965157561841E-3</v>
      </c>
      <c r="G45">
        <f t="shared" si="1"/>
        <v>2.9292009113902732E-2</v>
      </c>
      <c r="H45">
        <f t="shared" si="2"/>
        <v>0.8156032078523423</v>
      </c>
      <c r="I45">
        <f t="shared" si="3"/>
        <v>4.1094969470194087E-2</v>
      </c>
      <c r="J45">
        <f t="shared" si="4"/>
        <v>0.17114908446703048</v>
      </c>
      <c r="K45">
        <f t="shared" si="5"/>
        <v>0.90310752839977049</v>
      </c>
      <c r="L45">
        <f t="shared" si="6"/>
        <v>3.1504843776425533E-3</v>
      </c>
      <c r="M45">
        <f t="shared" si="7"/>
        <v>1.2910811973087312E-2</v>
      </c>
      <c r="N45">
        <f t="shared" si="8"/>
        <v>6.4562010617268753E-2</v>
      </c>
    </row>
    <row r="46" spans="1:14" x14ac:dyDescent="0.25">
      <c r="A46" s="4" t="s">
        <v>185</v>
      </c>
      <c r="B46" s="6">
        <v>12.5146666412604</v>
      </c>
      <c r="C46">
        <f t="shared" si="11"/>
        <v>13.081001739299481</v>
      </c>
      <c r="D46">
        <f t="shared" si="9"/>
        <v>13.136455961586607</v>
      </c>
      <c r="E46">
        <f t="shared" si="10"/>
        <v>13.807597258966316</v>
      </c>
      <c r="F46">
        <f t="shared" si="0"/>
        <v>0.32073544327093584</v>
      </c>
      <c r="G46">
        <f t="shared" si="1"/>
        <v>0.38662195887172762</v>
      </c>
      <c r="H46">
        <f t="shared" si="2"/>
        <v>1.6716695822014036</v>
      </c>
      <c r="I46">
        <f t="shared" si="3"/>
        <v>0.56633509803908133</v>
      </c>
      <c r="J46">
        <f t="shared" si="4"/>
        <v>0.62178932032620793</v>
      </c>
      <c r="K46">
        <f t="shared" si="5"/>
        <v>1.2929306177059168</v>
      </c>
      <c r="L46">
        <f t="shared" si="6"/>
        <v>4.3294474637797113E-2</v>
      </c>
      <c r="M46">
        <f t="shared" si="7"/>
        <v>4.7333110402412434E-2</v>
      </c>
      <c r="N46">
        <f t="shared" si="8"/>
        <v>9.3639073725612851E-2</v>
      </c>
    </row>
    <row r="47" spans="1:14" x14ac:dyDescent="0.25">
      <c r="A47" s="7" t="s">
        <v>184</v>
      </c>
      <c r="B47" s="9">
        <v>12.594185146813601</v>
      </c>
      <c r="C47">
        <f t="shared" si="11"/>
        <v>12.571300151064307</v>
      </c>
      <c r="D47">
        <f t="shared" si="9"/>
        <v>12.701203437358261</v>
      </c>
      <c r="E47">
        <f t="shared" si="10"/>
        <v>13.549011135425134</v>
      </c>
      <c r="F47">
        <f t="shared" si="0"/>
        <v>5.2372303044520606E-4</v>
      </c>
      <c r="G47">
        <f t="shared" si="1"/>
        <v>1.1452914511101347E-2</v>
      </c>
      <c r="H47">
        <f t="shared" si="2"/>
        <v>0.91169266852799247</v>
      </c>
      <c r="I47">
        <f t="shared" si="3"/>
        <v>2.2884995749294035E-2</v>
      </c>
      <c r="J47">
        <f t="shared" si="4"/>
        <v>0.10701829054466039</v>
      </c>
      <c r="K47">
        <f t="shared" si="5"/>
        <v>0.95482598861153356</v>
      </c>
      <c r="L47">
        <f t="shared" si="6"/>
        <v>1.8204159851641561E-3</v>
      </c>
      <c r="M47">
        <f t="shared" si="7"/>
        <v>8.4258386280063602E-3</v>
      </c>
      <c r="N47">
        <f t="shared" si="8"/>
        <v>7.047200560010268E-2</v>
      </c>
    </row>
    <row r="48" spans="1:14" x14ac:dyDescent="0.25">
      <c r="A48" s="4" t="s">
        <v>183</v>
      </c>
      <c r="B48" s="6">
        <v>11.7769742339699</v>
      </c>
      <c r="C48">
        <f t="shared" si="11"/>
        <v>12.591896647238674</v>
      </c>
      <c r="D48">
        <f t="shared" si="9"/>
        <v>12.626290633976998</v>
      </c>
      <c r="E48">
        <f t="shared" si="10"/>
        <v>13.358045937702828</v>
      </c>
      <c r="F48">
        <f t="shared" si="0"/>
        <v>0.66409853964780108</v>
      </c>
      <c r="G48">
        <f t="shared" si="1"/>
        <v>0.72133834732101632</v>
      </c>
      <c r="H48">
        <f t="shared" si="2"/>
        <v>2.4997877323449424</v>
      </c>
      <c r="I48">
        <f t="shared" si="3"/>
        <v>0.81492241326877313</v>
      </c>
      <c r="J48">
        <f t="shared" si="4"/>
        <v>0.84931640000709763</v>
      </c>
      <c r="K48">
        <f t="shared" si="5"/>
        <v>1.5810717037329276</v>
      </c>
      <c r="L48">
        <f t="shared" si="6"/>
        <v>6.4718003657334711E-2</v>
      </c>
      <c r="M48">
        <f t="shared" si="7"/>
        <v>6.7265709671026477E-2</v>
      </c>
      <c r="N48">
        <f t="shared" si="8"/>
        <v>0.11836100213358176</v>
      </c>
    </row>
    <row r="49" spans="1:14" x14ac:dyDescent="0.25">
      <c r="A49" s="7" t="s">
        <v>182</v>
      </c>
      <c r="B49" s="9">
        <v>12.070743450517201</v>
      </c>
      <c r="C49">
        <f t="shared" si="11"/>
        <v>11.858466475296778</v>
      </c>
      <c r="D49">
        <f t="shared" si="9"/>
        <v>12.031769153972029</v>
      </c>
      <c r="E49">
        <f t="shared" si="10"/>
        <v>13.041831596956243</v>
      </c>
      <c r="F49">
        <f t="shared" si="0"/>
        <v>4.506151420873198E-2</v>
      </c>
      <c r="G49">
        <f t="shared" si="1"/>
        <v>1.518995791191009E-3</v>
      </c>
      <c r="H49">
        <f t="shared" si="2"/>
        <v>0.94301218815441468</v>
      </c>
      <c r="I49">
        <f t="shared" si="3"/>
        <v>0.21227697522042277</v>
      </c>
      <c r="J49">
        <f t="shared" si="4"/>
        <v>3.8974296545172038E-2</v>
      </c>
      <c r="K49">
        <f t="shared" si="5"/>
        <v>0.97108814643904218</v>
      </c>
      <c r="L49">
        <f t="shared" si="6"/>
        <v>1.7900879145092845E-2</v>
      </c>
      <c r="M49">
        <f t="shared" si="7"/>
        <v>3.2392822739875718E-3</v>
      </c>
      <c r="N49">
        <f t="shared" si="8"/>
        <v>7.4459491308389442E-2</v>
      </c>
    </row>
    <row r="50" spans="1:14" x14ac:dyDescent="0.25">
      <c r="A50" s="4" t="s">
        <v>181</v>
      </c>
      <c r="B50" s="6">
        <v>13.2183132733731</v>
      </c>
      <c r="C50">
        <f t="shared" si="11"/>
        <v>12.049515752995159</v>
      </c>
      <c r="D50">
        <f t="shared" si="9"/>
        <v>12.059051161553647</v>
      </c>
      <c r="E50">
        <f t="shared" si="10"/>
        <v>12.847613967668435</v>
      </c>
      <c r="F50">
        <f t="shared" si="0"/>
        <v>1.366087643641624</v>
      </c>
      <c r="G50">
        <f t="shared" si="1"/>
        <v>1.3438886439000985</v>
      </c>
      <c r="H50">
        <f t="shared" si="2"/>
        <v>0.13741797524992086</v>
      </c>
      <c r="I50">
        <f t="shared" si="3"/>
        <v>1.1687975203779413</v>
      </c>
      <c r="J50">
        <f t="shared" si="4"/>
        <v>1.1592621118194533</v>
      </c>
      <c r="K50">
        <f t="shared" si="5"/>
        <v>0.37069930570466525</v>
      </c>
      <c r="L50">
        <f t="shared" si="6"/>
        <v>9.6999542914196546E-2</v>
      </c>
      <c r="M50">
        <f t="shared" si="7"/>
        <v>9.6132116556183339E-2</v>
      </c>
      <c r="N50">
        <f t="shared" si="8"/>
        <v>2.8853552623665821E-2</v>
      </c>
    </row>
    <row r="51" spans="1:14" x14ac:dyDescent="0.25">
      <c r="A51" s="7" t="s">
        <v>180</v>
      </c>
      <c r="B51" s="9">
        <v>14.229214282811601</v>
      </c>
      <c r="C51">
        <f t="shared" si="11"/>
        <v>13.101433521335306</v>
      </c>
      <c r="D51">
        <f t="shared" si="9"/>
        <v>12.870534639827264</v>
      </c>
      <c r="E51">
        <f t="shared" si="10"/>
        <v>12.921753828809369</v>
      </c>
      <c r="F51">
        <f t="shared" si="0"/>
        <v>1.2718894459560517</v>
      </c>
      <c r="G51">
        <f t="shared" si="1"/>
        <v>1.8460103722600438</v>
      </c>
      <c r="H51">
        <f t="shared" si="2"/>
        <v>1.709452838779723</v>
      </c>
      <c r="I51">
        <f t="shared" si="3"/>
        <v>1.1277807614762949</v>
      </c>
      <c r="J51">
        <f t="shared" si="4"/>
        <v>1.3586796429843364</v>
      </c>
      <c r="K51">
        <f t="shared" si="5"/>
        <v>1.3074604540022321</v>
      </c>
      <c r="L51">
        <f t="shared" si="6"/>
        <v>8.6080714727875887E-2</v>
      </c>
      <c r="M51">
        <f t="shared" si="7"/>
        <v>0.1055651284896873</v>
      </c>
      <c r="N51">
        <f t="shared" si="8"/>
        <v>0.10118289446802622</v>
      </c>
    </row>
    <row r="52" spans="1:14" x14ac:dyDescent="0.25">
      <c r="A52" s="4" t="s">
        <v>179</v>
      </c>
      <c r="B52" s="6">
        <v>12.948363767984899</v>
      </c>
      <c r="C52">
        <f t="shared" si="11"/>
        <v>14.116436206663971</v>
      </c>
      <c r="D52">
        <f t="shared" si="9"/>
        <v>13.821610389916298</v>
      </c>
      <c r="E52">
        <f t="shared" si="10"/>
        <v>13.183245919609817</v>
      </c>
      <c r="F52">
        <f t="shared" si="0"/>
        <v>1.3643932220016748</v>
      </c>
      <c r="G52">
        <f t="shared" si="1"/>
        <v>0.7625596627145993</v>
      </c>
      <c r="H52">
        <f t="shared" si="2"/>
        <v>5.5169625151950862E-2</v>
      </c>
      <c r="I52">
        <f t="shared" si="3"/>
        <v>1.1680724386790722</v>
      </c>
      <c r="J52">
        <f t="shared" si="4"/>
        <v>0.87324662193139879</v>
      </c>
      <c r="K52">
        <f t="shared" si="5"/>
        <v>0.23488215162491777</v>
      </c>
      <c r="L52">
        <f t="shared" si="6"/>
        <v>8.2745561385221156E-2</v>
      </c>
      <c r="M52">
        <f t="shared" si="7"/>
        <v>6.3179803025592812E-2</v>
      </c>
      <c r="N52">
        <f t="shared" si="8"/>
        <v>1.7816716236441831E-2</v>
      </c>
    </row>
    <row r="53" spans="1:14" x14ac:dyDescent="0.25">
      <c r="A53" s="7" t="s">
        <v>178</v>
      </c>
      <c r="B53" s="9">
        <v>12.0611506304217</v>
      </c>
      <c r="C53">
        <f t="shared" si="11"/>
        <v>13.065171011852808</v>
      </c>
      <c r="D53">
        <f t="shared" si="9"/>
        <v>13.210337754564318</v>
      </c>
      <c r="E53">
        <f t="shared" si="10"/>
        <v>13.136269489284835</v>
      </c>
      <c r="F53">
        <f t="shared" si="0"/>
        <v>1.0080569263290671</v>
      </c>
      <c r="G53">
        <f t="shared" si="1"/>
        <v>1.3206310462951798</v>
      </c>
      <c r="H53">
        <f t="shared" si="2"/>
        <v>1.1558805606831697</v>
      </c>
      <c r="I53">
        <f t="shared" si="3"/>
        <v>1.0040203814311077</v>
      </c>
      <c r="J53">
        <f t="shared" si="4"/>
        <v>1.1491871241426175</v>
      </c>
      <c r="K53">
        <f t="shared" si="5"/>
        <v>1.0751188588631351</v>
      </c>
      <c r="L53">
        <f t="shared" si="6"/>
        <v>7.6847090674913784E-2</v>
      </c>
      <c r="M53">
        <f t="shared" si="7"/>
        <v>8.6991502071592425E-2</v>
      </c>
      <c r="N53">
        <f t="shared" si="8"/>
        <v>8.1843544679111688E-2</v>
      </c>
    </row>
    <row r="54" spans="1:14" x14ac:dyDescent="0.25">
      <c r="A54" s="4" t="s">
        <v>177</v>
      </c>
      <c r="B54" s="6">
        <v>12.305398164265499</v>
      </c>
      <c r="C54">
        <f t="shared" si="11"/>
        <v>12.161552668564813</v>
      </c>
      <c r="D54">
        <f t="shared" si="9"/>
        <v>12.405906767664483</v>
      </c>
      <c r="E54">
        <f t="shared" si="10"/>
        <v>12.921245717512209</v>
      </c>
      <c r="F54">
        <f t="shared" si="0"/>
        <v>2.0691526633376218E-2</v>
      </c>
      <c r="G54">
        <f t="shared" si="1"/>
        <v>1.01019793572142E-2</v>
      </c>
      <c r="H54">
        <f t="shared" si="2"/>
        <v>0.37926820883995854</v>
      </c>
      <c r="I54">
        <f t="shared" si="3"/>
        <v>0.1438454957006865</v>
      </c>
      <c r="J54">
        <f t="shared" si="4"/>
        <v>0.10050860339898371</v>
      </c>
      <c r="K54">
        <f t="shared" si="5"/>
        <v>0.61584755324670937</v>
      </c>
      <c r="L54">
        <f t="shared" si="6"/>
        <v>1.1827889055029824E-2</v>
      </c>
      <c r="M54">
        <f t="shared" si="7"/>
        <v>8.1016732820333223E-3</v>
      </c>
      <c r="N54">
        <f t="shared" si="8"/>
        <v>4.7661623864334465E-2</v>
      </c>
    </row>
    <row r="55" spans="1:14" x14ac:dyDescent="0.25">
      <c r="A55" s="7" t="s">
        <v>176</v>
      </c>
      <c r="B55" s="9">
        <v>11.5232939285148</v>
      </c>
      <c r="C55">
        <f t="shared" si="11"/>
        <v>12.29101361469543</v>
      </c>
      <c r="D55">
        <f t="shared" si="9"/>
        <v>12.335550745285193</v>
      </c>
      <c r="E55">
        <f t="shared" si="10"/>
        <v>12.798076206862866</v>
      </c>
      <c r="F55">
        <f t="shared" si="0"/>
        <v>0.58939351654928518</v>
      </c>
      <c r="G55">
        <f t="shared" si="1"/>
        <v>0.65976113638997214</v>
      </c>
      <c r="H55">
        <f t="shared" si="2"/>
        <v>1.6250698571902873</v>
      </c>
      <c r="I55">
        <f t="shared" si="3"/>
        <v>0.76771968618063013</v>
      </c>
      <c r="J55">
        <f t="shared" si="4"/>
        <v>0.81225681677039319</v>
      </c>
      <c r="K55">
        <f t="shared" si="5"/>
        <v>1.2747822783480665</v>
      </c>
      <c r="L55">
        <f t="shared" si="6"/>
        <v>6.2461869317492751E-2</v>
      </c>
      <c r="M55">
        <f t="shared" si="7"/>
        <v>6.5846822208635331E-2</v>
      </c>
      <c r="N55">
        <f t="shared" si="8"/>
        <v>9.9607336113882075E-2</v>
      </c>
    </row>
    <row r="56" spans="1:14" x14ac:dyDescent="0.25">
      <c r="A56" s="4" t="s">
        <v>175</v>
      </c>
      <c r="B56" s="6">
        <v>11.996086087731101</v>
      </c>
      <c r="C56">
        <f t="shared" si="11"/>
        <v>11.600065897132865</v>
      </c>
      <c r="D56">
        <f t="shared" si="9"/>
        <v>11.766970973545918</v>
      </c>
      <c r="E56">
        <f t="shared" si="10"/>
        <v>12.543119751193254</v>
      </c>
      <c r="F56">
        <f t="shared" si="0"/>
        <v>0.15683199136146309</v>
      </c>
      <c r="G56">
        <f t="shared" si="1"/>
        <v>5.2493735548089157E-2</v>
      </c>
      <c r="H56">
        <f t="shared" si="2"/>
        <v>0.29924582896082463</v>
      </c>
      <c r="I56">
        <f t="shared" si="3"/>
        <v>0.3960201905982359</v>
      </c>
      <c r="J56">
        <f t="shared" si="4"/>
        <v>0.22911511418518238</v>
      </c>
      <c r="K56">
        <f t="shared" si="5"/>
        <v>0.54703366346215354</v>
      </c>
      <c r="L56">
        <f t="shared" si="6"/>
        <v>3.4139477664184514E-2</v>
      </c>
      <c r="M56">
        <f t="shared" si="7"/>
        <v>1.9471035893627236E-2</v>
      </c>
      <c r="N56">
        <f t="shared" si="8"/>
        <v>4.3612249130453612E-2</v>
      </c>
    </row>
    <row r="57" spans="1:14" x14ac:dyDescent="0.25">
      <c r="A57" s="7" t="s">
        <v>174</v>
      </c>
      <c r="B57" s="9">
        <v>11.7543799111374</v>
      </c>
      <c r="C57">
        <f t="shared" si="11"/>
        <v>11.956484068671278</v>
      </c>
      <c r="D57">
        <f t="shared" si="9"/>
        <v>11.927351553475546</v>
      </c>
      <c r="E57">
        <f t="shared" si="10"/>
        <v>12.433713018500825</v>
      </c>
      <c r="F57">
        <f t="shared" si="0"/>
        <v>4.084609049247849E-2</v>
      </c>
      <c r="G57">
        <f t="shared" si="1"/>
        <v>2.9919189053155423E-2</v>
      </c>
      <c r="H57">
        <f t="shared" si="2"/>
        <v>0.4614934707600461</v>
      </c>
      <c r="I57">
        <f t="shared" si="3"/>
        <v>0.20210415753387778</v>
      </c>
      <c r="J57">
        <f t="shared" si="4"/>
        <v>0.17297164233814577</v>
      </c>
      <c r="K57">
        <f t="shared" si="5"/>
        <v>0.67933310736342456</v>
      </c>
      <c r="L57">
        <f t="shared" si="6"/>
        <v>1.6903310067834815E-2</v>
      </c>
      <c r="M57">
        <f t="shared" si="7"/>
        <v>1.4502099779874692E-2</v>
      </c>
      <c r="N57">
        <f t="shared" si="8"/>
        <v>5.4636383062131672E-2</v>
      </c>
    </row>
    <row r="58" spans="1:14" x14ac:dyDescent="0.25">
      <c r="A58" s="4" t="s">
        <v>173</v>
      </c>
      <c r="B58" s="6">
        <v>11.1717549024796</v>
      </c>
      <c r="C58">
        <f t="shared" si="11"/>
        <v>11.774590326890788</v>
      </c>
      <c r="D58">
        <f t="shared" si="9"/>
        <v>11.806271403838842</v>
      </c>
      <c r="E58">
        <f t="shared" si="10"/>
        <v>12.29784639702814</v>
      </c>
      <c r="F58">
        <f t="shared" si="0"/>
        <v>0.3634105489250169</v>
      </c>
      <c r="G58">
        <f t="shared" si="1"/>
        <v>0.40261119049717264</v>
      </c>
      <c r="H58">
        <f t="shared" si="2"/>
        <v>1.2680820540945636</v>
      </c>
      <c r="I58">
        <f t="shared" si="3"/>
        <v>0.60283542441118776</v>
      </c>
      <c r="J58">
        <f t="shared" si="4"/>
        <v>0.63451650135924176</v>
      </c>
      <c r="K58">
        <f t="shared" si="5"/>
        <v>1.1260914945485396</v>
      </c>
      <c r="L58">
        <f t="shared" si="6"/>
        <v>5.119799565632728E-2</v>
      </c>
      <c r="M58">
        <f t="shared" si="7"/>
        <v>5.374402126254077E-2</v>
      </c>
      <c r="N58">
        <f t="shared" si="8"/>
        <v>9.1568186672153218E-2</v>
      </c>
    </row>
    <row r="59" spans="1:14" x14ac:dyDescent="0.25">
      <c r="A59" s="7" t="s">
        <v>172</v>
      </c>
      <c r="B59" s="9">
        <v>9.9550118079071996</v>
      </c>
      <c r="C59">
        <f t="shared" si="11"/>
        <v>11.23203844492072</v>
      </c>
      <c r="D59">
        <f t="shared" si="9"/>
        <v>11.362109852887372</v>
      </c>
      <c r="E59">
        <f t="shared" si="10"/>
        <v>12.072628098118432</v>
      </c>
      <c r="F59">
        <f t="shared" si="0"/>
        <v>1.6307970316420615</v>
      </c>
      <c r="G59">
        <f t="shared" si="1"/>
        <v>1.979924908187022</v>
      </c>
      <c r="H59">
        <f t="shared" si="2"/>
        <v>4.4842987525679838</v>
      </c>
      <c r="I59">
        <f t="shared" si="3"/>
        <v>1.2770266370135204</v>
      </c>
      <c r="J59">
        <f t="shared" si="4"/>
        <v>1.407098044980172</v>
      </c>
      <c r="K59">
        <f t="shared" si="5"/>
        <v>2.1176162902112328</v>
      </c>
      <c r="L59">
        <f t="shared" si="6"/>
        <v>0.11369500231643252</v>
      </c>
      <c r="M59">
        <f t="shared" si="7"/>
        <v>0.12384126392006289</v>
      </c>
      <c r="N59">
        <f t="shared" si="8"/>
        <v>0.17540640471988628</v>
      </c>
    </row>
    <row r="60" spans="1:14" x14ac:dyDescent="0.25">
      <c r="A60" s="4" t="s">
        <v>171</v>
      </c>
      <c r="B60" s="6">
        <v>10.207395984046</v>
      </c>
      <c r="C60">
        <f t="shared" si="11"/>
        <v>10.082714471608551</v>
      </c>
      <c r="D60">
        <f t="shared" si="9"/>
        <v>10.377141221401251</v>
      </c>
      <c r="E60">
        <f t="shared" si="10"/>
        <v>11.649104840076188</v>
      </c>
      <c r="F60">
        <f t="shared" si="0"/>
        <v>1.5545479543689907E-2</v>
      </c>
      <c r="G60">
        <f t="shared" si="1"/>
        <v>2.881344560479044E-2</v>
      </c>
      <c r="H60">
        <f t="shared" si="2"/>
        <v>2.0785244255558717</v>
      </c>
      <c r="I60">
        <f t="shared" si="3"/>
        <v>0.12468151243744963</v>
      </c>
      <c r="J60">
        <f t="shared" si="4"/>
        <v>0.16974523735525082</v>
      </c>
      <c r="K60">
        <f t="shared" si="5"/>
        <v>1.4417088560301874</v>
      </c>
      <c r="L60">
        <f t="shared" si="6"/>
        <v>1.2365867623102343E-2</v>
      </c>
      <c r="M60">
        <f t="shared" si="7"/>
        <v>1.6357610803751758E-2</v>
      </c>
      <c r="N60">
        <f t="shared" si="8"/>
        <v>0.12376134268019501</v>
      </c>
    </row>
    <row r="61" spans="1:14" x14ac:dyDescent="0.25">
      <c r="A61" s="7" t="s">
        <v>170</v>
      </c>
      <c r="B61" s="9">
        <v>10.3343851862214</v>
      </c>
      <c r="C61">
        <f t="shared" si="11"/>
        <v>10.194927832802255</v>
      </c>
      <c r="D61">
        <f t="shared" si="9"/>
        <v>10.258319555252575</v>
      </c>
      <c r="E61">
        <f t="shared" si="10"/>
        <v>11.360763068870151</v>
      </c>
      <c r="F61">
        <f t="shared" si="0"/>
        <v>1.9448353422672253E-2</v>
      </c>
      <c r="G61">
        <f t="shared" si="1"/>
        <v>5.7859802146855389E-3</v>
      </c>
      <c r="H61">
        <f t="shared" si="2"/>
        <v>1.0534515579905326</v>
      </c>
      <c r="I61">
        <f t="shared" si="3"/>
        <v>0.13945735341914478</v>
      </c>
      <c r="J61">
        <f t="shared" si="4"/>
        <v>7.6065630968825459E-2</v>
      </c>
      <c r="K61">
        <f t="shared" si="5"/>
        <v>1.0263778826487506</v>
      </c>
      <c r="L61">
        <f t="shared" si="6"/>
        <v>1.3679091770560623E-2</v>
      </c>
      <c r="M61">
        <f t="shared" si="7"/>
        <v>7.4150186645216684E-3</v>
      </c>
      <c r="N61">
        <f t="shared" si="8"/>
        <v>9.0344097172587706E-2</v>
      </c>
    </row>
    <row r="62" spans="1:14" x14ac:dyDescent="0.25">
      <c r="A62" s="4" t="s">
        <v>169</v>
      </c>
      <c r="B62" s="6">
        <v>13.408460182572099</v>
      </c>
      <c r="C62">
        <f t="shared" si="11"/>
        <v>10.320439450879487</v>
      </c>
      <c r="D62">
        <f t="shared" si="9"/>
        <v>10.311565496930752</v>
      </c>
      <c r="E62">
        <f t="shared" si="10"/>
        <v>11.155487492340402</v>
      </c>
      <c r="F62">
        <f t="shared" si="0"/>
        <v>9.5358720393633778</v>
      </c>
      <c r="G62">
        <f t="shared" si="1"/>
        <v>9.5907566939536171</v>
      </c>
      <c r="H62">
        <f t="shared" si="2"/>
        <v>5.075885942929852</v>
      </c>
      <c r="I62">
        <f t="shared" si="3"/>
        <v>3.0880207316926125</v>
      </c>
      <c r="J62">
        <f t="shared" si="4"/>
        <v>3.0968946856413471</v>
      </c>
      <c r="K62">
        <f t="shared" si="5"/>
        <v>2.2529726902316973</v>
      </c>
      <c r="L62">
        <f t="shared" si="6"/>
        <v>0.29921407381828663</v>
      </c>
      <c r="M62">
        <f t="shared" si="7"/>
        <v>0.30033215485690712</v>
      </c>
      <c r="N62">
        <f t="shared" si="8"/>
        <v>0.20196093552869265</v>
      </c>
    </row>
    <row r="63" spans="1:14" x14ac:dyDescent="0.25">
      <c r="A63" s="7" t="s">
        <v>168</v>
      </c>
      <c r="B63" s="9">
        <v>12.9996017411798</v>
      </c>
      <c r="C63">
        <f t="shared" si="11"/>
        <v>13.099658109402839</v>
      </c>
      <c r="D63">
        <f t="shared" si="9"/>
        <v>12.479391776879694</v>
      </c>
      <c r="E63">
        <f t="shared" si="10"/>
        <v>11.606082030386743</v>
      </c>
      <c r="F63">
        <f t="shared" si="0"/>
        <v>1.0011276821984209E-2</v>
      </c>
      <c r="G63">
        <f t="shared" si="1"/>
        <v>0.27061840695711747</v>
      </c>
      <c r="H63">
        <f t="shared" si="2"/>
        <v>1.9418971843687671</v>
      </c>
      <c r="I63">
        <f t="shared" si="3"/>
        <v>0.10005636822303821</v>
      </c>
      <c r="J63">
        <f t="shared" si="4"/>
        <v>0.52020996430010591</v>
      </c>
      <c r="K63">
        <f t="shared" si="5"/>
        <v>1.3935197107930577</v>
      </c>
      <c r="L63">
        <f t="shared" si="6"/>
        <v>7.6380900468859163E-3</v>
      </c>
      <c r="M63">
        <f t="shared" si="7"/>
        <v>4.168552230757655E-2</v>
      </c>
      <c r="N63">
        <f t="shared" si="8"/>
        <v>0.12006805631259374</v>
      </c>
    </row>
    <row r="64" spans="1:14" x14ac:dyDescent="0.25">
      <c r="A64" s="4" t="s">
        <v>167</v>
      </c>
      <c r="B64" s="6">
        <v>11.3440989290337</v>
      </c>
      <c r="C64">
        <f t="shared" si="11"/>
        <v>13.009607378002105</v>
      </c>
      <c r="D64">
        <f t="shared" si="9"/>
        <v>12.843538751889767</v>
      </c>
      <c r="E64">
        <f t="shared" si="10"/>
        <v>11.884785972545355</v>
      </c>
      <c r="F64">
        <f t="shared" si="0"/>
        <v>2.773918393585141</v>
      </c>
      <c r="G64">
        <f t="shared" si="1"/>
        <v>2.2483197823666323</v>
      </c>
      <c r="H64">
        <f t="shared" si="2"/>
        <v>0.29234247902137417</v>
      </c>
      <c r="I64">
        <f t="shared" si="3"/>
        <v>1.6655084489684047</v>
      </c>
      <c r="J64">
        <f t="shared" si="4"/>
        <v>1.4994398228560666</v>
      </c>
      <c r="K64">
        <f t="shared" si="5"/>
        <v>0.54068704351165486</v>
      </c>
      <c r="L64">
        <f t="shared" si="6"/>
        <v>0.12802142298195765</v>
      </c>
      <c r="M64">
        <f t="shared" si="7"/>
        <v>0.1167466265973965</v>
      </c>
      <c r="N64">
        <f t="shared" si="8"/>
        <v>4.5494049683408505E-2</v>
      </c>
    </row>
    <row r="65" spans="1:14" x14ac:dyDescent="0.25">
      <c r="A65" s="7" t="s">
        <v>166</v>
      </c>
      <c r="B65" s="9">
        <v>12.0098894209605</v>
      </c>
      <c r="C65">
        <f t="shared" si="11"/>
        <v>11.51064977393054</v>
      </c>
      <c r="D65">
        <f t="shared" si="9"/>
        <v>11.793930875890521</v>
      </c>
      <c r="E65">
        <f t="shared" si="10"/>
        <v>11.776648563843025</v>
      </c>
      <c r="F65">
        <f t="shared" si="0"/>
        <v>0.24924022516659866</v>
      </c>
      <c r="G65">
        <f t="shared" si="1"/>
        <v>4.6638093188742159E-2</v>
      </c>
      <c r="H65">
        <f t="shared" si="2"/>
        <v>5.4401297428894026E-2</v>
      </c>
      <c r="I65">
        <f t="shared" si="3"/>
        <v>0.4992396470299596</v>
      </c>
      <c r="J65">
        <f t="shared" si="4"/>
        <v>0.21595854506997902</v>
      </c>
      <c r="K65">
        <f t="shared" si="5"/>
        <v>0.23324085711747422</v>
      </c>
      <c r="L65">
        <f t="shared" si="6"/>
        <v>4.3371977849646998E-2</v>
      </c>
      <c r="M65">
        <f t="shared" si="7"/>
        <v>1.8310989554080517E-2</v>
      </c>
      <c r="N65">
        <f t="shared" si="8"/>
        <v>1.980536787295975E-2</v>
      </c>
    </row>
    <row r="66" spans="1:14" x14ac:dyDescent="0.25">
      <c r="A66" s="4" t="s">
        <v>165</v>
      </c>
      <c r="B66" s="6">
        <v>11.883684430821599</v>
      </c>
      <c r="C66">
        <f t="shared" si="11"/>
        <v>11.959965456257503</v>
      </c>
      <c r="D66">
        <f t="shared" si="9"/>
        <v>11.945101857439504</v>
      </c>
      <c r="E66">
        <f t="shared" si="10"/>
        <v>11.823296735266521</v>
      </c>
      <c r="F66">
        <f t="shared" si="0"/>
        <v>5.8187948415530134E-3</v>
      </c>
      <c r="G66">
        <f t="shared" si="1"/>
        <v>3.7721002923656434E-3</v>
      </c>
      <c r="H66">
        <f t="shared" si="2"/>
        <v>3.6466737744528881E-3</v>
      </c>
      <c r="I66">
        <f t="shared" si="3"/>
        <v>7.6281025435903871E-2</v>
      </c>
      <c r="J66">
        <f t="shared" si="4"/>
        <v>6.1417426617904169E-2</v>
      </c>
      <c r="K66">
        <f t="shared" si="5"/>
        <v>6.0387695555078835E-2</v>
      </c>
      <c r="L66">
        <f t="shared" si="6"/>
        <v>6.3780305816847757E-3</v>
      </c>
      <c r="M66">
        <f t="shared" si="7"/>
        <v>5.1416410969867881E-3</v>
      </c>
      <c r="N66">
        <f t="shared" si="8"/>
        <v>5.1075175483800946E-3</v>
      </c>
    </row>
    <row r="67" spans="1:14" x14ac:dyDescent="0.25">
      <c r="A67" s="7" t="s">
        <v>164</v>
      </c>
      <c r="B67" s="9">
        <v>10.6070967020237</v>
      </c>
      <c r="C67">
        <f t="shared" si="11"/>
        <v>11.891312533365189</v>
      </c>
      <c r="D67">
        <f t="shared" si="9"/>
        <v>11.902109658806971</v>
      </c>
      <c r="E67">
        <f t="shared" si="10"/>
        <v>11.835374274377537</v>
      </c>
      <c r="F67">
        <f t="shared" si="0"/>
        <v>1.649210301468113</v>
      </c>
      <c r="G67">
        <f t="shared" si="1"/>
        <v>1.6770585582365505</v>
      </c>
      <c r="H67">
        <f t="shared" si="2"/>
        <v>1.5086657947474365</v>
      </c>
      <c r="I67">
        <f t="shared" si="3"/>
        <v>1.2842158313414895</v>
      </c>
      <c r="J67">
        <f t="shared" si="4"/>
        <v>1.2950129567832711</v>
      </c>
      <c r="K67">
        <f t="shared" si="5"/>
        <v>1.2282775723538375</v>
      </c>
      <c r="L67">
        <f t="shared" si="6"/>
        <v>0.10799613816710123</v>
      </c>
      <c r="M67">
        <f t="shared" si="7"/>
        <v>0.10880532896325869</v>
      </c>
      <c r="N67">
        <f t="shared" si="8"/>
        <v>0.10378020533012985</v>
      </c>
    </row>
    <row r="68" spans="1:14" x14ac:dyDescent="0.25">
      <c r="A68" s="4" t="s">
        <v>163</v>
      </c>
      <c r="B68" s="6">
        <v>12.3891350076662</v>
      </c>
      <c r="C68">
        <f t="shared" ref="C68:C131" si="12">0.9*B67+0.1*C67</f>
        <v>10.73551828515785</v>
      </c>
      <c r="D68">
        <f t="shared" ref="D68:D131" si="13">0.7*B67+0.3*D67</f>
        <v>10.995600589058681</v>
      </c>
      <c r="E68">
        <f t="shared" ref="E68:E131" si="14">0.2*B67+0.8*E67</f>
        <v>11.58971875990677</v>
      </c>
      <c r="F68">
        <f t="shared" ref="F68:F131" si="15">+($B68-C68)^2</f>
        <v>2.7344482649592559</v>
      </c>
      <c r="G68">
        <f t="shared" ref="G68:G131" si="16">+($B68-D68)^2</f>
        <v>1.9419381758437964</v>
      </c>
      <c r="H68">
        <f t="shared" ref="H68:H131" si="17">+($B68-E68)^2</f>
        <v>0.63906633718176598</v>
      </c>
      <c r="I68">
        <f t="shared" ref="I68:I131" si="18">+ABS($B68-C68)</f>
        <v>1.6536167225083496</v>
      </c>
      <c r="J68">
        <f t="shared" ref="J68:J131" si="19">+ABS($B68-D68)</f>
        <v>1.3935344186075191</v>
      </c>
      <c r="K68">
        <f t="shared" ref="K68:K131" si="20">+ABS($B68-E68)</f>
        <v>0.79941624775942977</v>
      </c>
      <c r="L68">
        <f t="shared" ref="L68:L131" si="21">+ABS(($B68-C68)/C68)</f>
        <v>0.1540323139120838</v>
      </c>
      <c r="M68">
        <f t="shared" ref="M68:M131" si="22">+ABS(($B68-D68)/D68)</f>
        <v>0.12673563461319012</v>
      </c>
      <c r="N68">
        <f t="shared" ref="N68:N131" si="23">+ABS(($B68-E68)/E68)</f>
        <v>6.897632844421675E-2</v>
      </c>
    </row>
    <row r="69" spans="1:14" x14ac:dyDescent="0.25">
      <c r="A69" s="7" t="s">
        <v>162</v>
      </c>
      <c r="B69" s="9">
        <v>12.792219189861299</v>
      </c>
      <c r="C69">
        <f t="shared" si="12"/>
        <v>12.223773335415366</v>
      </c>
      <c r="D69">
        <f t="shared" si="13"/>
        <v>11.971074682083945</v>
      </c>
      <c r="E69">
        <f t="shared" si="14"/>
        <v>11.749602009458657</v>
      </c>
      <c r="F69">
        <f t="shared" si="15"/>
        <v>0.32313068943676709</v>
      </c>
      <c r="G69">
        <f t="shared" si="16"/>
        <v>0.67427830265291411</v>
      </c>
      <c r="H69">
        <f t="shared" si="17"/>
        <v>1.0870505848707555</v>
      </c>
      <c r="I69">
        <f t="shared" si="18"/>
        <v>0.56844585444593321</v>
      </c>
      <c r="J69">
        <f t="shared" si="19"/>
        <v>0.8211445077773547</v>
      </c>
      <c r="K69">
        <f t="shared" si="20"/>
        <v>1.0426171804026421</v>
      </c>
      <c r="L69">
        <f t="shared" si="21"/>
        <v>4.6503304572819724E-2</v>
      </c>
      <c r="M69">
        <f t="shared" si="22"/>
        <v>6.8594051042575946E-2</v>
      </c>
      <c r="N69">
        <f t="shared" si="23"/>
        <v>8.8736382693074628E-2</v>
      </c>
    </row>
    <row r="70" spans="1:14" x14ac:dyDescent="0.25">
      <c r="A70" s="4" t="s">
        <v>161</v>
      </c>
      <c r="B70" s="6">
        <v>12.890167075462999</v>
      </c>
      <c r="C70">
        <f t="shared" si="12"/>
        <v>12.735374604416707</v>
      </c>
      <c r="D70">
        <f t="shared" si="13"/>
        <v>12.545875837528092</v>
      </c>
      <c r="E70">
        <f t="shared" si="14"/>
        <v>11.958125445539185</v>
      </c>
      <c r="F70">
        <f t="shared" si="15"/>
        <v>2.396070909261722E-2</v>
      </c>
      <c r="G70">
        <f t="shared" si="16"/>
        <v>0.11853645651875105</v>
      </c>
      <c r="H70">
        <f t="shared" si="17"/>
        <v>0.86870159991104046</v>
      </c>
      <c r="I70">
        <f t="shared" si="18"/>
        <v>0.15479247104629223</v>
      </c>
      <c r="J70">
        <f t="shared" si="19"/>
        <v>0.34429123793490746</v>
      </c>
      <c r="K70">
        <f t="shared" si="20"/>
        <v>0.93204162992381434</v>
      </c>
      <c r="L70">
        <f t="shared" si="21"/>
        <v>1.2154528300456057E-2</v>
      </c>
      <c r="M70">
        <f t="shared" si="22"/>
        <v>2.744258291677331E-2</v>
      </c>
      <c r="N70">
        <f t="shared" si="23"/>
        <v>7.7942118450638906E-2</v>
      </c>
    </row>
    <row r="71" spans="1:14" x14ac:dyDescent="0.25">
      <c r="A71" s="7" t="s">
        <v>160</v>
      </c>
      <c r="B71" s="9">
        <v>11.3547264160474</v>
      </c>
      <c r="C71">
        <f t="shared" si="12"/>
        <v>12.874687828358372</v>
      </c>
      <c r="D71">
        <f t="shared" si="13"/>
        <v>12.786879704082526</v>
      </c>
      <c r="E71">
        <f t="shared" si="14"/>
        <v>12.144533771523948</v>
      </c>
      <c r="F71">
        <f t="shared" si="15"/>
        <v>2.3102826949143629</v>
      </c>
      <c r="G71">
        <f t="shared" si="16"/>
        <v>2.0510630404298227</v>
      </c>
      <c r="H71">
        <f t="shared" si="17"/>
        <v>0.62379565876485743</v>
      </c>
      <c r="I71">
        <f t="shared" si="18"/>
        <v>1.5199614123109715</v>
      </c>
      <c r="J71">
        <f t="shared" si="19"/>
        <v>1.432153288035126</v>
      </c>
      <c r="K71">
        <f t="shared" si="20"/>
        <v>0.78980735547654746</v>
      </c>
      <c r="L71">
        <f t="shared" si="21"/>
        <v>0.11805811780251754</v>
      </c>
      <c r="M71">
        <f t="shared" si="22"/>
        <v>0.11200178004160591</v>
      </c>
      <c r="N71">
        <f t="shared" si="23"/>
        <v>6.5033979100001221E-2</v>
      </c>
    </row>
    <row r="72" spans="1:14" x14ac:dyDescent="0.25">
      <c r="A72" s="4" t="s">
        <v>159</v>
      </c>
      <c r="B72" s="6">
        <v>10.938131884390501</v>
      </c>
      <c r="C72">
        <f t="shared" si="12"/>
        <v>11.506722557278499</v>
      </c>
      <c r="D72">
        <f t="shared" si="13"/>
        <v>11.784372402457937</v>
      </c>
      <c r="E72">
        <f t="shared" si="14"/>
        <v>11.986572300428639</v>
      </c>
      <c r="F72">
        <f t="shared" si="15"/>
        <v>0.32329535329522652</v>
      </c>
      <c r="G72">
        <f t="shared" si="16"/>
        <v>0.71612301441904236</v>
      </c>
      <c r="H72">
        <f t="shared" si="17"/>
        <v>1.0992273059822248</v>
      </c>
      <c r="I72">
        <f t="shared" si="18"/>
        <v>0.56859067288799814</v>
      </c>
      <c r="J72">
        <f t="shared" si="19"/>
        <v>0.84624051806743594</v>
      </c>
      <c r="K72">
        <f t="shared" si="20"/>
        <v>1.0484404160381384</v>
      </c>
      <c r="L72">
        <f t="shared" si="21"/>
        <v>4.9413781383678183E-2</v>
      </c>
      <c r="M72">
        <f t="shared" si="22"/>
        <v>7.1810401875192817E-2</v>
      </c>
      <c r="N72">
        <f t="shared" si="23"/>
        <v>8.7467909070272423E-2</v>
      </c>
    </row>
    <row r="73" spans="1:14" x14ac:dyDescent="0.25">
      <c r="A73" s="7" t="s">
        <v>158</v>
      </c>
      <c r="B73" s="9">
        <v>11.7827545055176</v>
      </c>
      <c r="C73">
        <f t="shared" si="12"/>
        <v>10.9949909516793</v>
      </c>
      <c r="D73">
        <f t="shared" si="13"/>
        <v>11.19200403981073</v>
      </c>
      <c r="E73">
        <f t="shared" si="14"/>
        <v>11.776884217221012</v>
      </c>
      <c r="F73">
        <f t="shared" si="15"/>
        <v>0.62057141675594762</v>
      </c>
      <c r="G73">
        <f t="shared" si="16"/>
        <v>0.3489861127328841</v>
      </c>
      <c r="H73">
        <f t="shared" si="17"/>
        <v>3.4460284685060389E-5</v>
      </c>
      <c r="I73">
        <f t="shared" si="18"/>
        <v>0.78776355383829966</v>
      </c>
      <c r="J73">
        <f t="shared" si="19"/>
        <v>0.59075046570687029</v>
      </c>
      <c r="K73">
        <f t="shared" si="20"/>
        <v>5.8702882965881997E-3</v>
      </c>
      <c r="L73">
        <f t="shared" si="21"/>
        <v>7.1647494509122986E-2</v>
      </c>
      <c r="M73">
        <f t="shared" si="22"/>
        <v>5.278326058546174E-2</v>
      </c>
      <c r="N73">
        <f t="shared" si="23"/>
        <v>4.9845852165246213E-4</v>
      </c>
    </row>
    <row r="74" spans="1:14" x14ac:dyDescent="0.25">
      <c r="A74" s="4" t="s">
        <v>157</v>
      </c>
      <c r="B74" s="6">
        <v>13.8952967610189</v>
      </c>
      <c r="C74">
        <f t="shared" si="12"/>
        <v>11.70397815013377</v>
      </c>
      <c r="D74">
        <f t="shared" si="13"/>
        <v>11.605529365805539</v>
      </c>
      <c r="E74">
        <f t="shared" si="14"/>
        <v>11.77805827488033</v>
      </c>
      <c r="F74">
        <f t="shared" si="15"/>
        <v>4.8018772544115356</v>
      </c>
      <c r="G74">
        <f t="shared" si="16"/>
        <v>5.2430347241821762</v>
      </c>
      <c r="H74">
        <f t="shared" si="17"/>
        <v>4.4826988071863427</v>
      </c>
      <c r="I74">
        <f t="shared" si="18"/>
        <v>2.1913186108851299</v>
      </c>
      <c r="J74">
        <f t="shared" si="19"/>
        <v>2.2897673952133601</v>
      </c>
      <c r="K74">
        <f t="shared" si="20"/>
        <v>2.1172384861385698</v>
      </c>
      <c r="L74">
        <f t="shared" si="21"/>
        <v>0.18722852886222147</v>
      </c>
      <c r="M74">
        <f t="shared" si="22"/>
        <v>0.19729969422678095</v>
      </c>
      <c r="N74">
        <f t="shared" si="23"/>
        <v>0.17976125068544729</v>
      </c>
    </row>
    <row r="75" spans="1:14" x14ac:dyDescent="0.25">
      <c r="A75" s="7" t="s">
        <v>156</v>
      </c>
      <c r="B75" s="9">
        <v>12.826173058498</v>
      </c>
      <c r="C75">
        <f t="shared" si="12"/>
        <v>13.676164899930386</v>
      </c>
      <c r="D75">
        <f t="shared" si="13"/>
        <v>13.208366542454892</v>
      </c>
      <c r="E75">
        <f t="shared" si="14"/>
        <v>12.201505972108045</v>
      </c>
      <c r="F75">
        <f t="shared" si="15"/>
        <v>0.7224861305016187</v>
      </c>
      <c r="G75">
        <f t="shared" si="16"/>
        <v>0.14607185917910664</v>
      </c>
      <c r="H75">
        <f t="shared" si="17"/>
        <v>0.39020896881891587</v>
      </c>
      <c r="I75">
        <f t="shared" si="18"/>
        <v>0.84999184143238615</v>
      </c>
      <c r="J75">
        <f t="shared" si="19"/>
        <v>0.38219348395689146</v>
      </c>
      <c r="K75">
        <f t="shared" si="20"/>
        <v>0.62466708638995527</v>
      </c>
      <c r="L75">
        <f t="shared" si="21"/>
        <v>6.2151330263406863E-2</v>
      </c>
      <c r="M75">
        <f t="shared" si="22"/>
        <v>2.893571152257389E-2</v>
      </c>
      <c r="N75">
        <f t="shared" si="23"/>
        <v>5.1195900556694318E-2</v>
      </c>
    </row>
    <row r="76" spans="1:14" x14ac:dyDescent="0.25">
      <c r="A76" s="4" t="s">
        <v>155</v>
      </c>
      <c r="B76" s="6">
        <v>11.9274403618685</v>
      </c>
      <c r="C76">
        <f t="shared" si="12"/>
        <v>12.911172242641239</v>
      </c>
      <c r="D76">
        <f t="shared" si="13"/>
        <v>12.940831103685067</v>
      </c>
      <c r="E76">
        <f t="shared" si="14"/>
        <v>12.326439389386037</v>
      </c>
      <c r="F76">
        <f t="shared" si="15"/>
        <v>0.96772841324867009</v>
      </c>
      <c r="G76">
        <f t="shared" si="16"/>
        <v>1.0269607955995312</v>
      </c>
      <c r="H76">
        <f t="shared" si="17"/>
        <v>0.15920022395993991</v>
      </c>
      <c r="I76">
        <f t="shared" si="18"/>
        <v>0.98373188077273888</v>
      </c>
      <c r="J76">
        <f t="shared" si="19"/>
        <v>1.0133907418165666</v>
      </c>
      <c r="K76">
        <f t="shared" si="20"/>
        <v>0.39899902751753658</v>
      </c>
      <c r="L76">
        <f t="shared" si="21"/>
        <v>7.6192297824345098E-2</v>
      </c>
      <c r="M76">
        <f t="shared" si="22"/>
        <v>7.8309556294880525E-2</v>
      </c>
      <c r="N76">
        <f t="shared" si="23"/>
        <v>3.2369365955030274E-2</v>
      </c>
    </row>
    <row r="77" spans="1:14" x14ac:dyDescent="0.25">
      <c r="A77" s="7" t="s">
        <v>154</v>
      </c>
      <c r="B77" s="9">
        <v>10.9037708823633</v>
      </c>
      <c r="C77">
        <f t="shared" si="12"/>
        <v>12.025813549945774</v>
      </c>
      <c r="D77">
        <f t="shared" si="13"/>
        <v>12.231457584413469</v>
      </c>
      <c r="E77">
        <f t="shared" si="14"/>
        <v>12.24663958388253</v>
      </c>
      <c r="F77">
        <f t="shared" si="15"/>
        <v>1.2589797478755926</v>
      </c>
      <c r="G77">
        <f t="shared" si="16"/>
        <v>1.7627519788008543</v>
      </c>
      <c r="H77">
        <f t="shared" si="17"/>
        <v>1.8032963495199417</v>
      </c>
      <c r="I77">
        <f t="shared" si="18"/>
        <v>1.1220426675824733</v>
      </c>
      <c r="J77">
        <f t="shared" si="19"/>
        <v>1.327686702050169</v>
      </c>
      <c r="K77">
        <f t="shared" si="20"/>
        <v>1.3428687015192295</v>
      </c>
      <c r="L77">
        <f t="shared" si="21"/>
        <v>9.3302849152150105E-2</v>
      </c>
      <c r="M77">
        <f t="shared" si="22"/>
        <v>0.10854689172466563</v>
      </c>
      <c r="N77">
        <f t="shared" si="23"/>
        <v>0.1096520145237672</v>
      </c>
    </row>
    <row r="78" spans="1:14" x14ac:dyDescent="0.25">
      <c r="A78" s="4" t="s">
        <v>153</v>
      </c>
      <c r="B78" s="6">
        <v>11.528865797663499</v>
      </c>
      <c r="C78">
        <f t="shared" si="12"/>
        <v>11.015975149121548</v>
      </c>
      <c r="D78">
        <f t="shared" si="13"/>
        <v>11.30207689297835</v>
      </c>
      <c r="E78">
        <f t="shared" si="14"/>
        <v>11.978065843578685</v>
      </c>
      <c r="F78">
        <f t="shared" si="15"/>
        <v>0.26305681736178343</v>
      </c>
      <c r="G78">
        <f t="shared" si="16"/>
        <v>5.1433207288289602E-2</v>
      </c>
      <c r="H78">
        <f t="shared" si="17"/>
        <v>0.20178068125020493</v>
      </c>
      <c r="I78">
        <f t="shared" si="18"/>
        <v>0.51289064854195132</v>
      </c>
      <c r="J78">
        <f t="shared" si="19"/>
        <v>0.22678890468514901</v>
      </c>
      <c r="K78">
        <f t="shared" si="20"/>
        <v>0.4492000459151857</v>
      </c>
      <c r="L78">
        <f t="shared" si="21"/>
        <v>4.6558805879554931E-2</v>
      </c>
      <c r="M78">
        <f t="shared" si="22"/>
        <v>2.0066126503355E-2</v>
      </c>
      <c r="N78">
        <f t="shared" si="23"/>
        <v>3.7501884843619986E-2</v>
      </c>
    </row>
    <row r="79" spans="1:14" x14ac:dyDescent="0.25">
      <c r="A79" s="7" t="s">
        <v>152</v>
      </c>
      <c r="B79" s="9">
        <v>11.1648311325302</v>
      </c>
      <c r="C79">
        <f t="shared" si="12"/>
        <v>11.477576732809306</v>
      </c>
      <c r="D79">
        <f t="shared" si="13"/>
        <v>11.460829126257956</v>
      </c>
      <c r="E79">
        <f t="shared" si="14"/>
        <v>11.888225834395648</v>
      </c>
      <c r="F79">
        <f t="shared" si="15"/>
        <v>9.7809810493938359E-2</v>
      </c>
      <c r="G79">
        <f t="shared" si="16"/>
        <v>8.7614812290856631E-2</v>
      </c>
      <c r="H79">
        <f t="shared" si="17"/>
        <v>0.52329989468700078</v>
      </c>
      <c r="I79">
        <f t="shared" si="18"/>
        <v>0.31274560027910603</v>
      </c>
      <c r="J79">
        <f t="shared" si="19"/>
        <v>0.29599799372775593</v>
      </c>
      <c r="K79">
        <f t="shared" si="20"/>
        <v>0.7233947018654483</v>
      </c>
      <c r="L79">
        <f t="shared" si="21"/>
        <v>2.7248399863457669E-2</v>
      </c>
      <c r="M79">
        <f t="shared" si="22"/>
        <v>2.5826926696742528E-2</v>
      </c>
      <c r="N79">
        <f t="shared" si="23"/>
        <v>6.0849676978080636E-2</v>
      </c>
    </row>
    <row r="80" spans="1:14" x14ac:dyDescent="0.25">
      <c r="A80" s="4" t="s">
        <v>151</v>
      </c>
      <c r="B80" s="6">
        <v>11.159513118525201</v>
      </c>
      <c r="C80">
        <f t="shared" si="12"/>
        <v>11.19610569255811</v>
      </c>
      <c r="D80">
        <f t="shared" si="13"/>
        <v>11.253630530648525</v>
      </c>
      <c r="E80">
        <f t="shared" si="14"/>
        <v>11.743546894022559</v>
      </c>
      <c r="F80">
        <f t="shared" si="15"/>
        <v>1.3390164743539218E-3</v>
      </c>
      <c r="G80">
        <f t="shared" si="16"/>
        <v>8.8580872647917256E-3</v>
      </c>
      <c r="H80">
        <f t="shared" si="17"/>
        <v>0.34109545092169902</v>
      </c>
      <c r="I80">
        <f t="shared" si="18"/>
        <v>3.6592574032908942E-2</v>
      </c>
      <c r="J80">
        <f t="shared" si="19"/>
        <v>9.4117412123324584E-2</v>
      </c>
      <c r="K80">
        <f t="shared" si="20"/>
        <v>0.58403377549735858</v>
      </c>
      <c r="L80">
        <f t="shared" si="21"/>
        <v>3.268330528286411E-3</v>
      </c>
      <c r="M80">
        <f t="shared" si="22"/>
        <v>8.3632932383022503E-3</v>
      </c>
      <c r="N80">
        <f t="shared" si="23"/>
        <v>4.9732315182786091E-2</v>
      </c>
    </row>
    <row r="81" spans="1:14" x14ac:dyDescent="0.25">
      <c r="A81" s="7" t="s">
        <v>150</v>
      </c>
      <c r="B81" s="9">
        <v>10.731387737558499</v>
      </c>
      <c r="C81">
        <f t="shared" si="12"/>
        <v>11.163172375928491</v>
      </c>
      <c r="D81">
        <f t="shared" si="13"/>
        <v>11.187748342162198</v>
      </c>
      <c r="E81">
        <f t="shared" si="14"/>
        <v>11.62674013892309</v>
      </c>
      <c r="F81">
        <f t="shared" si="15"/>
        <v>0.18643797393230471</v>
      </c>
      <c r="G81">
        <f t="shared" si="16"/>
        <v>0.20826500143425347</v>
      </c>
      <c r="H81">
        <f t="shared" si="17"/>
        <v>0.80165592262933849</v>
      </c>
      <c r="I81">
        <f t="shared" si="18"/>
        <v>0.43178463836999192</v>
      </c>
      <c r="J81">
        <f t="shared" si="19"/>
        <v>0.45636060460369876</v>
      </c>
      <c r="K81">
        <f t="shared" si="20"/>
        <v>0.89535240136459038</v>
      </c>
      <c r="L81">
        <f t="shared" si="21"/>
        <v>3.8679384661394554E-2</v>
      </c>
      <c r="M81">
        <f t="shared" si="22"/>
        <v>4.0791103861699873E-2</v>
      </c>
      <c r="N81">
        <f t="shared" si="23"/>
        <v>7.7008034123614733E-2</v>
      </c>
    </row>
    <row r="82" spans="1:14" x14ac:dyDescent="0.25">
      <c r="A82" s="4" t="s">
        <v>149</v>
      </c>
      <c r="B82" s="6">
        <v>10.8362757840182</v>
      </c>
      <c r="C82">
        <f t="shared" si="12"/>
        <v>10.774566201395499</v>
      </c>
      <c r="D82">
        <f t="shared" si="13"/>
        <v>10.868295918939609</v>
      </c>
      <c r="E82">
        <f t="shared" si="14"/>
        <v>11.447669658650172</v>
      </c>
      <c r="F82">
        <f t="shared" si="15"/>
        <v>3.8080725874679324E-3</v>
      </c>
      <c r="G82">
        <f t="shared" si="16"/>
        <v>1.0252890403851995E-3</v>
      </c>
      <c r="H82">
        <f t="shared" si="17"/>
        <v>0.37380246993749527</v>
      </c>
      <c r="I82">
        <f t="shared" si="18"/>
        <v>6.1709582622700765E-2</v>
      </c>
      <c r="J82">
        <f t="shared" si="19"/>
        <v>3.2020134921408427E-2</v>
      </c>
      <c r="K82">
        <f t="shared" si="20"/>
        <v>0.61139387463197181</v>
      </c>
      <c r="L82">
        <f t="shared" si="21"/>
        <v>5.7273380170710046E-3</v>
      </c>
      <c r="M82">
        <f t="shared" si="22"/>
        <v>2.9461964562087989E-3</v>
      </c>
      <c r="N82">
        <f t="shared" si="23"/>
        <v>5.3407714658326631E-2</v>
      </c>
    </row>
    <row r="83" spans="1:14" x14ac:dyDescent="0.25">
      <c r="A83" s="7" t="s">
        <v>148</v>
      </c>
      <c r="B83" s="9">
        <v>10.0478539704553</v>
      </c>
      <c r="C83">
        <f t="shared" si="12"/>
        <v>10.83010482575593</v>
      </c>
      <c r="D83">
        <f t="shared" si="13"/>
        <v>10.845881824494622</v>
      </c>
      <c r="E83">
        <f t="shared" si="14"/>
        <v>11.325390883723777</v>
      </c>
      <c r="F83">
        <f t="shared" si="15"/>
        <v>0.61191640061856678</v>
      </c>
      <c r="G83">
        <f t="shared" si="16"/>
        <v>0.63684845582260574</v>
      </c>
      <c r="H83">
        <f t="shared" si="17"/>
        <v>1.6321005647635489</v>
      </c>
      <c r="I83">
        <f t="shared" si="18"/>
        <v>0.78225085530062977</v>
      </c>
      <c r="J83">
        <f t="shared" si="19"/>
        <v>0.79802785403932219</v>
      </c>
      <c r="K83">
        <f t="shared" si="20"/>
        <v>1.2775369132684773</v>
      </c>
      <c r="L83">
        <f t="shared" si="21"/>
        <v>7.2229296750692298E-2</v>
      </c>
      <c r="M83">
        <f t="shared" si="22"/>
        <v>7.3578881547191055E-2</v>
      </c>
      <c r="N83">
        <f t="shared" si="23"/>
        <v>0.11280289805312436</v>
      </c>
    </row>
    <row r="84" spans="1:14" x14ac:dyDescent="0.25">
      <c r="A84" s="4" t="s">
        <v>147</v>
      </c>
      <c r="B84" s="6">
        <v>9.4157470723747991</v>
      </c>
      <c r="C84">
        <f t="shared" si="12"/>
        <v>10.126079055985365</v>
      </c>
      <c r="D84">
        <f t="shared" si="13"/>
        <v>10.287262326667097</v>
      </c>
      <c r="E84">
        <f t="shared" si="14"/>
        <v>11.069883501070082</v>
      </c>
      <c r="F84">
        <f t="shared" si="15"/>
        <v>0.50457152694012064</v>
      </c>
      <c r="G84">
        <f t="shared" si="16"/>
        <v>0.7595388384641687</v>
      </c>
      <c r="H84">
        <f t="shared" si="17"/>
        <v>2.7361673247367855</v>
      </c>
      <c r="I84">
        <f t="shared" si="18"/>
        <v>0.71033198361056549</v>
      </c>
      <c r="J84">
        <f t="shared" si="19"/>
        <v>0.87151525429229793</v>
      </c>
      <c r="K84">
        <f t="shared" si="20"/>
        <v>1.6541364286952831</v>
      </c>
      <c r="L84">
        <f t="shared" si="21"/>
        <v>7.0148769299870267E-2</v>
      </c>
      <c r="M84">
        <f t="shared" si="22"/>
        <v>8.471789934170508E-2</v>
      </c>
      <c r="N84">
        <f t="shared" si="23"/>
        <v>0.14942672418687913</v>
      </c>
    </row>
    <row r="85" spans="1:14" x14ac:dyDescent="0.25">
      <c r="A85" s="7" t="s">
        <v>146</v>
      </c>
      <c r="B85" s="9">
        <v>9.8938675934016</v>
      </c>
      <c r="C85">
        <f t="shared" si="12"/>
        <v>9.4867802707358546</v>
      </c>
      <c r="D85">
        <f t="shared" si="13"/>
        <v>9.6772016486624892</v>
      </c>
      <c r="E85">
        <f t="shared" si="14"/>
        <v>10.739056215331027</v>
      </c>
      <c r="F85">
        <f t="shared" si="15"/>
        <v>0.16572008827516474</v>
      </c>
      <c r="G85">
        <f t="shared" si="16"/>
        <v>4.6944131609691429E-2</v>
      </c>
      <c r="H85">
        <f t="shared" si="17"/>
        <v>0.71434380663896446</v>
      </c>
      <c r="I85">
        <f t="shared" si="18"/>
        <v>0.40708732266574543</v>
      </c>
      <c r="J85">
        <f t="shared" si="19"/>
        <v>0.21666594473911083</v>
      </c>
      <c r="K85">
        <f t="shared" si="20"/>
        <v>0.84518862192942734</v>
      </c>
      <c r="L85">
        <f t="shared" si="21"/>
        <v>4.2911009957877853E-2</v>
      </c>
      <c r="M85">
        <f t="shared" si="22"/>
        <v>2.2389317966631066E-2</v>
      </c>
      <c r="N85">
        <f t="shared" si="23"/>
        <v>7.8702318433051865E-2</v>
      </c>
    </row>
    <row r="86" spans="1:14" x14ac:dyDescent="0.25">
      <c r="A86" s="4" t="s">
        <v>145</v>
      </c>
      <c r="B86" s="6">
        <v>13.0790320816701</v>
      </c>
      <c r="C86">
        <f t="shared" si="12"/>
        <v>9.8531588611350251</v>
      </c>
      <c r="D86">
        <f t="shared" si="13"/>
        <v>9.8288678099798652</v>
      </c>
      <c r="E86">
        <f t="shared" si="14"/>
        <v>10.570018490945143</v>
      </c>
      <c r="F86">
        <f t="shared" si="15"/>
        <v>10.406258034965335</v>
      </c>
      <c r="G86">
        <f t="shared" si="16"/>
        <v>10.563567792971712</v>
      </c>
      <c r="H86">
        <f t="shared" si="17"/>
        <v>6.2951491984425392</v>
      </c>
      <c r="I86">
        <f t="shared" si="18"/>
        <v>3.2258732205350746</v>
      </c>
      <c r="J86">
        <f t="shared" si="19"/>
        <v>3.2501642716902346</v>
      </c>
      <c r="K86">
        <f t="shared" si="20"/>
        <v>2.5090135907249564</v>
      </c>
      <c r="L86">
        <f t="shared" si="21"/>
        <v>0.32739482494890715</v>
      </c>
      <c r="M86">
        <f t="shared" si="22"/>
        <v>0.33067534679733296</v>
      </c>
      <c r="N86">
        <f t="shared" si="23"/>
        <v>0.23737078538455869</v>
      </c>
    </row>
    <row r="87" spans="1:14" x14ac:dyDescent="0.25">
      <c r="A87" s="7" t="s">
        <v>144</v>
      </c>
      <c r="B87" s="9">
        <v>11.985498080138299</v>
      </c>
      <c r="C87">
        <f t="shared" si="12"/>
        <v>12.756444759616592</v>
      </c>
      <c r="D87">
        <f t="shared" si="13"/>
        <v>12.103982800163028</v>
      </c>
      <c r="E87">
        <f t="shared" si="14"/>
        <v>11.071821209090135</v>
      </c>
      <c r="F87">
        <f t="shared" si="15"/>
        <v>0.59435878259860531</v>
      </c>
      <c r="G87">
        <f t="shared" si="16"/>
        <v>1.4038628879338256E-2</v>
      </c>
      <c r="H87">
        <f t="shared" si="17"/>
        <v>0.83480542468836327</v>
      </c>
      <c r="I87">
        <f t="shared" si="18"/>
        <v>0.77094667947829265</v>
      </c>
      <c r="J87">
        <f t="shared" si="19"/>
        <v>0.11848472002472832</v>
      </c>
      <c r="K87">
        <f t="shared" si="20"/>
        <v>0.91367687104816397</v>
      </c>
      <c r="L87">
        <f t="shared" si="21"/>
        <v>6.043585763949675E-2</v>
      </c>
      <c r="M87">
        <f t="shared" si="22"/>
        <v>9.7889035353827883E-3</v>
      </c>
      <c r="N87">
        <f t="shared" si="23"/>
        <v>8.2522726279035397E-2</v>
      </c>
    </row>
    <row r="88" spans="1:14" x14ac:dyDescent="0.25">
      <c r="A88" s="4" t="s">
        <v>143</v>
      </c>
      <c r="B88" s="6">
        <v>11.224503239897199</v>
      </c>
      <c r="C88">
        <f t="shared" si="12"/>
        <v>12.062592748086129</v>
      </c>
      <c r="D88">
        <f t="shared" si="13"/>
        <v>12.021043496145717</v>
      </c>
      <c r="E88">
        <f t="shared" si="14"/>
        <v>11.254556583299768</v>
      </c>
      <c r="F88">
        <f t="shared" si="15"/>
        <v>0.70239402373636128</v>
      </c>
      <c r="G88">
        <f t="shared" si="16"/>
        <v>0.63447637982445437</v>
      </c>
      <c r="H88">
        <f t="shared" si="17"/>
        <v>9.0320344967274695E-4</v>
      </c>
      <c r="I88">
        <f t="shared" si="18"/>
        <v>0.83808950818892924</v>
      </c>
      <c r="J88">
        <f t="shared" si="19"/>
        <v>0.79654025624851776</v>
      </c>
      <c r="K88">
        <f t="shared" si="20"/>
        <v>3.0053343402569155E-2</v>
      </c>
      <c r="L88">
        <f t="shared" si="21"/>
        <v>6.947838874208051E-2</v>
      </c>
      <c r="M88">
        <f t="shared" si="22"/>
        <v>6.626215573580703E-2</v>
      </c>
      <c r="N88">
        <f t="shared" si="23"/>
        <v>2.6703267410076582E-3</v>
      </c>
    </row>
    <row r="89" spans="1:14" x14ac:dyDescent="0.25">
      <c r="A89" s="7" t="s">
        <v>142</v>
      </c>
      <c r="B89" s="9">
        <v>11.129256217245199</v>
      </c>
      <c r="C89">
        <f t="shared" si="12"/>
        <v>11.308312190716093</v>
      </c>
      <c r="D89">
        <f t="shared" si="13"/>
        <v>11.463465316771753</v>
      </c>
      <c r="E89">
        <f t="shared" si="14"/>
        <v>11.248545914619255</v>
      </c>
      <c r="F89">
        <f t="shared" si="15"/>
        <v>3.206104163560921E-2</v>
      </c>
      <c r="G89">
        <f t="shared" si="16"/>
        <v>0.11169572220634984</v>
      </c>
      <c r="H89">
        <f t="shared" si="17"/>
        <v>1.4230031899593766E-2</v>
      </c>
      <c r="I89">
        <f t="shared" si="18"/>
        <v>0.17905597347089319</v>
      </c>
      <c r="J89">
        <f t="shared" si="19"/>
        <v>0.33420909952655364</v>
      </c>
      <c r="K89">
        <f t="shared" si="20"/>
        <v>0.11928969737405559</v>
      </c>
      <c r="L89">
        <f t="shared" si="21"/>
        <v>1.5834013993520156E-2</v>
      </c>
      <c r="M89">
        <f t="shared" si="22"/>
        <v>2.9154281911385489E-2</v>
      </c>
      <c r="N89">
        <f t="shared" si="23"/>
        <v>1.0604899360282636E-2</v>
      </c>
    </row>
    <row r="90" spans="1:14" x14ac:dyDescent="0.25">
      <c r="A90" s="4" t="s">
        <v>141</v>
      </c>
      <c r="B90" s="6">
        <v>10.838217460759999</v>
      </c>
      <c r="C90">
        <f t="shared" si="12"/>
        <v>11.147161814592289</v>
      </c>
      <c r="D90">
        <f t="shared" si="13"/>
        <v>11.229518947103164</v>
      </c>
      <c r="E90">
        <f t="shared" si="14"/>
        <v>11.224687975144445</v>
      </c>
      <c r="F90">
        <f t="shared" si="15"/>
        <v>9.544661376485121E-2</v>
      </c>
      <c r="G90">
        <f t="shared" si="16"/>
        <v>0.1531168532143703</v>
      </c>
      <c r="H90">
        <f t="shared" si="17"/>
        <v>0.14935945848857779</v>
      </c>
      <c r="I90">
        <f t="shared" si="18"/>
        <v>0.30894435383229002</v>
      </c>
      <c r="J90">
        <f t="shared" si="19"/>
        <v>0.39130148634316519</v>
      </c>
      <c r="K90">
        <f t="shared" si="20"/>
        <v>0.38647051438444535</v>
      </c>
      <c r="L90">
        <f t="shared" si="21"/>
        <v>2.7715068550262158E-2</v>
      </c>
      <c r="M90">
        <f t="shared" si="22"/>
        <v>3.4845792432106608E-2</v>
      </c>
      <c r="N90">
        <f t="shared" si="23"/>
        <v>3.4430401561293469E-2</v>
      </c>
    </row>
    <row r="91" spans="1:14" x14ac:dyDescent="0.25">
      <c r="A91" s="7" t="s">
        <v>140</v>
      </c>
      <c r="B91" s="9">
        <v>11.172488965793599</v>
      </c>
      <c r="C91">
        <f t="shared" si="12"/>
        <v>10.869111896143229</v>
      </c>
      <c r="D91">
        <f t="shared" si="13"/>
        <v>10.955607906662948</v>
      </c>
      <c r="E91">
        <f t="shared" si="14"/>
        <v>11.147393872267557</v>
      </c>
      <c r="F91">
        <f t="shared" si="15"/>
        <v>9.2037646389645539E-2</v>
      </c>
      <c r="G91">
        <f t="shared" si="16"/>
        <v>4.7037393809633093E-2</v>
      </c>
      <c r="H91">
        <f t="shared" si="17"/>
        <v>6.297637190808118E-4</v>
      </c>
      <c r="I91">
        <f t="shared" si="18"/>
        <v>0.30337706965037015</v>
      </c>
      <c r="J91">
        <f t="shared" si="19"/>
        <v>0.21688105913065137</v>
      </c>
      <c r="K91">
        <f t="shared" si="20"/>
        <v>2.5095093526042334E-2</v>
      </c>
      <c r="L91">
        <f t="shared" si="21"/>
        <v>2.791185448721158E-2</v>
      </c>
      <c r="M91">
        <f t="shared" si="22"/>
        <v>1.9796350962756646E-2</v>
      </c>
      <c r="N91">
        <f t="shared" si="23"/>
        <v>2.251207216107597E-3</v>
      </c>
    </row>
    <row r="92" spans="1:14" x14ac:dyDescent="0.25">
      <c r="A92" s="4" t="s">
        <v>139</v>
      </c>
      <c r="B92" s="6">
        <v>12.063831042260899</v>
      </c>
      <c r="C92">
        <f t="shared" si="12"/>
        <v>11.142151258828562</v>
      </c>
      <c r="D92">
        <f t="shared" si="13"/>
        <v>11.107424648054403</v>
      </c>
      <c r="E92">
        <f t="shared" si="14"/>
        <v>11.152412890972766</v>
      </c>
      <c r="F92">
        <f t="shared" si="15"/>
        <v>0.84949362318787947</v>
      </c>
      <c r="G92">
        <f t="shared" si="16"/>
        <v>0.91471319087907177</v>
      </c>
      <c r="H92">
        <f t="shared" si="17"/>
        <v>0.83068304649747882</v>
      </c>
      <c r="I92">
        <f t="shared" si="18"/>
        <v>0.92167978343233692</v>
      </c>
      <c r="J92">
        <f t="shared" si="19"/>
        <v>0.9564063942064962</v>
      </c>
      <c r="K92">
        <f t="shared" si="20"/>
        <v>0.91141815128813342</v>
      </c>
      <c r="L92">
        <f t="shared" si="21"/>
        <v>8.2720092558610472E-2</v>
      </c>
      <c r="M92">
        <f t="shared" si="22"/>
        <v>8.6105143587359115E-2</v>
      </c>
      <c r="N92">
        <f t="shared" si="23"/>
        <v>8.1723852963323643E-2</v>
      </c>
    </row>
    <row r="93" spans="1:14" x14ac:dyDescent="0.25">
      <c r="A93" s="7" t="s">
        <v>138</v>
      </c>
      <c r="B93" s="9">
        <v>11.215946778501699</v>
      </c>
      <c r="C93">
        <f t="shared" si="12"/>
        <v>11.971663063917665</v>
      </c>
      <c r="D93">
        <f t="shared" si="13"/>
        <v>11.77690912399895</v>
      </c>
      <c r="E93">
        <f t="shared" si="14"/>
        <v>11.334696521230393</v>
      </c>
      <c r="F93">
        <f t="shared" si="15"/>
        <v>0.57110710404290588</v>
      </c>
      <c r="G93">
        <f t="shared" si="16"/>
        <v>0.31467875306577642</v>
      </c>
      <c r="H93">
        <f t="shared" si="17"/>
        <v>1.4101501398130984E-2</v>
      </c>
      <c r="I93">
        <f t="shared" si="18"/>
        <v>0.75571628541596603</v>
      </c>
      <c r="J93">
        <f t="shared" si="19"/>
        <v>0.56096234549725033</v>
      </c>
      <c r="K93">
        <f t="shared" si="20"/>
        <v>0.11874974272869387</v>
      </c>
      <c r="L93">
        <f t="shared" si="21"/>
        <v>6.312542220584863E-2</v>
      </c>
      <c r="M93">
        <f t="shared" si="22"/>
        <v>4.7632391452704932E-2</v>
      </c>
      <c r="N93">
        <f t="shared" si="23"/>
        <v>1.0476658330134406E-2</v>
      </c>
    </row>
    <row r="94" spans="1:14" x14ac:dyDescent="0.25">
      <c r="A94" s="4" t="s">
        <v>137</v>
      </c>
      <c r="B94" s="6">
        <v>10.948422516080401</v>
      </c>
      <c r="C94">
        <f t="shared" si="12"/>
        <v>11.291518407043297</v>
      </c>
      <c r="D94">
        <f t="shared" si="13"/>
        <v>11.384235482150874</v>
      </c>
      <c r="E94">
        <f t="shared" si="14"/>
        <v>11.310946572684655</v>
      </c>
      <c r="F94">
        <f t="shared" si="15"/>
        <v>0.11771479039562362</v>
      </c>
      <c r="G94">
        <f t="shared" si="16"/>
        <v>0.18993294139514386</v>
      </c>
      <c r="H94">
        <f t="shared" si="17"/>
        <v>0.13142369161680453</v>
      </c>
      <c r="I94">
        <f t="shared" si="18"/>
        <v>0.34309589096289628</v>
      </c>
      <c r="J94">
        <f t="shared" si="19"/>
        <v>0.43581296607047371</v>
      </c>
      <c r="K94">
        <f t="shared" si="20"/>
        <v>0.36252405660425424</v>
      </c>
      <c r="L94">
        <f t="shared" si="21"/>
        <v>3.0385274911200938E-2</v>
      </c>
      <c r="M94">
        <f t="shared" si="22"/>
        <v>3.8282146109308489E-2</v>
      </c>
      <c r="N94">
        <f t="shared" si="23"/>
        <v>3.2050726636772463E-2</v>
      </c>
    </row>
    <row r="95" spans="1:14" x14ac:dyDescent="0.25">
      <c r="A95" s="7" t="s">
        <v>136</v>
      </c>
      <c r="B95" s="9">
        <v>10.123227282813501</v>
      </c>
      <c r="C95">
        <f t="shared" si="12"/>
        <v>10.982732105176691</v>
      </c>
      <c r="D95">
        <f t="shared" si="13"/>
        <v>11.079166405901542</v>
      </c>
      <c r="E95">
        <f t="shared" si="14"/>
        <v>11.238441761363804</v>
      </c>
      <c r="F95">
        <f t="shared" si="15"/>
        <v>0.73874853966557918</v>
      </c>
      <c r="G95">
        <f t="shared" si="16"/>
        <v>0.91381960705033438</v>
      </c>
      <c r="H95">
        <f t="shared" si="17"/>
        <v>1.243703333168225</v>
      </c>
      <c r="I95">
        <f t="shared" si="18"/>
        <v>0.85950482236319026</v>
      </c>
      <c r="J95">
        <f t="shared" si="19"/>
        <v>0.95593912308804185</v>
      </c>
      <c r="K95">
        <f t="shared" si="20"/>
        <v>1.1152144785503033</v>
      </c>
      <c r="L95">
        <f t="shared" si="21"/>
        <v>7.825965471360849E-2</v>
      </c>
      <c r="M95">
        <f t="shared" si="22"/>
        <v>8.6282585536294643E-2</v>
      </c>
      <c r="N95">
        <f t="shared" si="23"/>
        <v>9.9232126858036063E-2</v>
      </c>
    </row>
    <row r="96" spans="1:14" x14ac:dyDescent="0.25">
      <c r="A96" s="4" t="s">
        <v>135</v>
      </c>
      <c r="B96" s="6">
        <v>10.8014453475453</v>
      </c>
      <c r="C96">
        <f t="shared" si="12"/>
        <v>10.209177765049821</v>
      </c>
      <c r="D96">
        <f t="shared" si="13"/>
        <v>10.410009019739912</v>
      </c>
      <c r="E96">
        <f t="shared" si="14"/>
        <v>11.015398865653744</v>
      </c>
      <c r="F96">
        <f t="shared" si="15"/>
        <v>0.35078088927503909</v>
      </c>
      <c r="G96">
        <f t="shared" si="16"/>
        <v>0.15322239872576773</v>
      </c>
      <c r="H96">
        <f t="shared" si="17"/>
        <v>4.5776107910979982E-2</v>
      </c>
      <c r="I96">
        <f t="shared" si="18"/>
        <v>0.59226758249547906</v>
      </c>
      <c r="J96">
        <f t="shared" si="19"/>
        <v>0.39143632780538873</v>
      </c>
      <c r="K96">
        <f t="shared" si="20"/>
        <v>0.21395351810844332</v>
      </c>
      <c r="L96">
        <f t="shared" si="21"/>
        <v>5.8013250050660548E-2</v>
      </c>
      <c r="M96">
        <f t="shared" si="22"/>
        <v>3.7601920138890382E-2</v>
      </c>
      <c r="N96">
        <f t="shared" si="23"/>
        <v>1.9423129449770093E-2</v>
      </c>
    </row>
    <row r="97" spans="1:14" x14ac:dyDescent="0.25">
      <c r="A97" s="7" t="s">
        <v>134</v>
      </c>
      <c r="B97" s="9">
        <v>10.606808160625899</v>
      </c>
      <c r="C97">
        <f t="shared" si="12"/>
        <v>10.742218589295753</v>
      </c>
      <c r="D97">
        <f t="shared" si="13"/>
        <v>10.684014449203683</v>
      </c>
      <c r="E97">
        <f t="shared" si="14"/>
        <v>10.972608162032056</v>
      </c>
      <c r="F97">
        <f t="shared" si="15"/>
        <v>1.8335984192553521E-2</v>
      </c>
      <c r="G97">
        <f t="shared" si="16"/>
        <v>5.9608109959560941E-3</v>
      </c>
      <c r="H97">
        <f t="shared" si="17"/>
        <v>0.13380964102874454</v>
      </c>
      <c r="I97">
        <f t="shared" si="18"/>
        <v>0.13541042866985364</v>
      </c>
      <c r="J97">
        <f t="shared" si="19"/>
        <v>7.7206288577784221E-2</v>
      </c>
      <c r="K97">
        <f t="shared" si="20"/>
        <v>0.36580000140615709</v>
      </c>
      <c r="L97">
        <f t="shared" si="21"/>
        <v>1.2605443423464258E-2</v>
      </c>
      <c r="M97">
        <f t="shared" si="22"/>
        <v>7.2263369677058676E-3</v>
      </c>
      <c r="N97">
        <f t="shared" si="23"/>
        <v>3.3337561681270618E-2</v>
      </c>
    </row>
    <row r="98" spans="1:14" x14ac:dyDescent="0.25">
      <c r="A98" s="4" t="s">
        <v>133</v>
      </c>
      <c r="B98" s="6">
        <v>14.2485790938621</v>
      </c>
      <c r="C98">
        <f t="shared" si="12"/>
        <v>10.620349203492886</v>
      </c>
      <c r="D98">
        <f t="shared" si="13"/>
        <v>10.629970047199233</v>
      </c>
      <c r="E98">
        <f t="shared" si="14"/>
        <v>10.899448161750826</v>
      </c>
      <c r="F98">
        <f t="shared" si="15"/>
        <v>13.1640521373686</v>
      </c>
      <c r="G98">
        <f t="shared" si="16"/>
        <v>13.094331432590341</v>
      </c>
      <c r="H98">
        <f t="shared" si="17"/>
        <v>11.216678000424531</v>
      </c>
      <c r="I98">
        <f t="shared" si="18"/>
        <v>3.6282298903692141</v>
      </c>
      <c r="J98">
        <f t="shared" si="19"/>
        <v>3.6186090466628666</v>
      </c>
      <c r="K98">
        <f t="shared" si="20"/>
        <v>3.3491309321112741</v>
      </c>
      <c r="L98">
        <f t="shared" si="21"/>
        <v>0.34162999924484022</v>
      </c>
      <c r="M98">
        <f t="shared" si="22"/>
        <v>0.34041573312017864</v>
      </c>
      <c r="N98">
        <f t="shared" si="23"/>
        <v>0.30727527507899893</v>
      </c>
    </row>
    <row r="99" spans="1:14" x14ac:dyDescent="0.25">
      <c r="A99" s="7" t="s">
        <v>132</v>
      </c>
      <c r="B99" s="9">
        <v>12.488602261842599</v>
      </c>
      <c r="C99">
        <f t="shared" si="12"/>
        <v>13.885756104825179</v>
      </c>
      <c r="D99">
        <f t="shared" si="13"/>
        <v>13.162996379863239</v>
      </c>
      <c r="E99">
        <f t="shared" si="14"/>
        <v>11.569274348173082</v>
      </c>
      <c r="F99">
        <f t="shared" si="15"/>
        <v>1.9520388609609896</v>
      </c>
      <c r="G99">
        <f t="shared" si="16"/>
        <v>0.45480742642083671</v>
      </c>
      <c r="H99">
        <f t="shared" si="17"/>
        <v>0.84516381285194841</v>
      </c>
      <c r="I99">
        <f t="shared" si="18"/>
        <v>1.3971538429825792</v>
      </c>
      <c r="J99">
        <f t="shared" si="19"/>
        <v>0.67439411802063987</v>
      </c>
      <c r="K99">
        <f t="shared" si="20"/>
        <v>0.91932791366951783</v>
      </c>
      <c r="L99">
        <f t="shared" si="21"/>
        <v>0.1006177720849555</v>
      </c>
      <c r="M99">
        <f t="shared" si="22"/>
        <v>5.1234088239386619E-2</v>
      </c>
      <c r="N99">
        <f t="shared" si="23"/>
        <v>7.9462884706739623E-2</v>
      </c>
    </row>
    <row r="100" spans="1:14" x14ac:dyDescent="0.25">
      <c r="A100" s="4" t="s">
        <v>131</v>
      </c>
      <c r="B100" s="6">
        <v>11.9918620812419</v>
      </c>
      <c r="C100">
        <f t="shared" si="12"/>
        <v>12.628317646140857</v>
      </c>
      <c r="D100">
        <f t="shared" si="13"/>
        <v>12.69092049724879</v>
      </c>
      <c r="E100">
        <f t="shared" si="14"/>
        <v>11.753139930906986</v>
      </c>
      <c r="F100">
        <f t="shared" si="15"/>
        <v>0.40507568609085126</v>
      </c>
      <c r="G100">
        <f t="shared" si="16"/>
        <v>0.48868266899006241</v>
      </c>
      <c r="H100">
        <f t="shared" si="17"/>
        <v>5.6988265060525047E-2</v>
      </c>
      <c r="I100">
        <f t="shared" si="18"/>
        <v>0.6364555648989576</v>
      </c>
      <c r="J100">
        <f t="shared" si="19"/>
        <v>0.69905841600689023</v>
      </c>
      <c r="K100">
        <f t="shared" si="20"/>
        <v>0.23872215033491351</v>
      </c>
      <c r="L100">
        <f t="shared" si="21"/>
        <v>5.039907790832731E-2</v>
      </c>
      <c r="M100">
        <f t="shared" si="22"/>
        <v>5.5083350034257648E-2</v>
      </c>
      <c r="N100">
        <f t="shared" si="23"/>
        <v>2.0311350986909539E-2</v>
      </c>
    </row>
    <row r="101" spans="1:14" x14ac:dyDescent="0.25">
      <c r="A101" s="7" t="s">
        <v>130</v>
      </c>
      <c r="B101" s="9">
        <v>12.1408216057158</v>
      </c>
      <c r="C101">
        <f t="shared" si="12"/>
        <v>12.055507637731797</v>
      </c>
      <c r="D101">
        <f t="shared" si="13"/>
        <v>12.201579606043966</v>
      </c>
      <c r="E101">
        <f t="shared" si="14"/>
        <v>11.800884360973969</v>
      </c>
      <c r="F101">
        <f t="shared" si="15"/>
        <v>7.2784731331755519E-3</v>
      </c>
      <c r="G101">
        <f t="shared" si="16"/>
        <v>3.6915346038773962E-3</v>
      </c>
      <c r="H101">
        <f t="shared" si="17"/>
        <v>0.11555733036266763</v>
      </c>
      <c r="I101">
        <f t="shared" si="18"/>
        <v>8.5313967984003369E-2</v>
      </c>
      <c r="J101">
        <f t="shared" si="19"/>
        <v>6.0758000328165807E-2</v>
      </c>
      <c r="K101">
        <f t="shared" si="20"/>
        <v>0.33993724474183118</v>
      </c>
      <c r="L101">
        <f t="shared" si="21"/>
        <v>7.0767627998496218E-3</v>
      </c>
      <c r="M101">
        <f t="shared" si="22"/>
        <v>4.9795192335646251E-3</v>
      </c>
      <c r="N101">
        <f t="shared" si="23"/>
        <v>2.8806082183638563E-2</v>
      </c>
    </row>
    <row r="102" spans="1:14" x14ac:dyDescent="0.25">
      <c r="A102" s="4" t="s">
        <v>129</v>
      </c>
      <c r="B102" s="6">
        <v>11.6639081463958</v>
      </c>
      <c r="C102">
        <f t="shared" si="12"/>
        <v>12.1322902089174</v>
      </c>
      <c r="D102">
        <f t="shared" si="13"/>
        <v>12.159049005814248</v>
      </c>
      <c r="E102">
        <f t="shared" si="14"/>
        <v>11.868871809922336</v>
      </c>
      <c r="F102">
        <f t="shared" si="15"/>
        <v>0.21938175649198841</v>
      </c>
      <c r="G102">
        <f t="shared" si="16"/>
        <v>0.24516447066563982</v>
      </c>
      <c r="H102">
        <f t="shared" si="17"/>
        <v>4.2010103366219131E-2</v>
      </c>
      <c r="I102">
        <f t="shared" si="18"/>
        <v>0.46838206252160042</v>
      </c>
      <c r="J102">
        <f t="shared" si="19"/>
        <v>0.49514085941844854</v>
      </c>
      <c r="K102">
        <f t="shared" si="20"/>
        <v>0.20496366352653617</v>
      </c>
      <c r="L102">
        <f t="shared" si="21"/>
        <v>3.8606236288127461E-2</v>
      </c>
      <c r="M102">
        <f t="shared" si="22"/>
        <v>4.072200541191015E-2</v>
      </c>
      <c r="N102">
        <f t="shared" si="23"/>
        <v>1.7269009793768879E-2</v>
      </c>
    </row>
    <row r="103" spans="1:14" x14ac:dyDescent="0.25">
      <c r="A103" s="7" t="s">
        <v>128</v>
      </c>
      <c r="B103" s="9">
        <v>11.3382380744366</v>
      </c>
      <c r="C103">
        <f t="shared" si="12"/>
        <v>11.710746352647959</v>
      </c>
      <c r="D103">
        <f t="shared" si="13"/>
        <v>11.812450404221334</v>
      </c>
      <c r="E103">
        <f t="shared" si="14"/>
        <v>11.82787907721703</v>
      </c>
      <c r="F103">
        <f t="shared" si="15"/>
        <v>0.13876241733599165</v>
      </c>
      <c r="G103">
        <f t="shared" si="16"/>
        <v>0.22487733371986557</v>
      </c>
      <c r="H103">
        <f t="shared" si="17"/>
        <v>0.23974831160382581</v>
      </c>
      <c r="I103">
        <f t="shared" si="18"/>
        <v>0.37250827821135957</v>
      </c>
      <c r="J103">
        <f t="shared" si="19"/>
        <v>0.47421232978473427</v>
      </c>
      <c r="K103">
        <f t="shared" si="20"/>
        <v>0.48964100278043077</v>
      </c>
      <c r="L103">
        <f t="shared" si="21"/>
        <v>3.1809097985213419E-2</v>
      </c>
      <c r="M103">
        <f t="shared" si="22"/>
        <v>4.0145127687923943E-2</v>
      </c>
      <c r="N103">
        <f t="shared" si="23"/>
        <v>4.1397193831950972E-2</v>
      </c>
    </row>
    <row r="104" spans="1:14" x14ac:dyDescent="0.25">
      <c r="A104" s="4" t="s">
        <v>127</v>
      </c>
      <c r="B104" s="6">
        <v>12.632061113609801</v>
      </c>
      <c r="C104">
        <f t="shared" si="12"/>
        <v>11.375488902257736</v>
      </c>
      <c r="D104">
        <f t="shared" si="13"/>
        <v>11.480501773372019</v>
      </c>
      <c r="E104">
        <f t="shared" si="14"/>
        <v>11.729950876660945</v>
      </c>
      <c r="F104">
        <f t="shared" si="15"/>
        <v>1.5789737223422187</v>
      </c>
      <c r="G104">
        <f t="shared" si="16"/>
        <v>1.3260889140888752</v>
      </c>
      <c r="H104">
        <f t="shared" si="17"/>
        <v>0.81380287960792042</v>
      </c>
      <c r="I104">
        <f t="shared" si="18"/>
        <v>1.256572211352065</v>
      </c>
      <c r="J104">
        <f t="shared" si="19"/>
        <v>1.1515593402377817</v>
      </c>
      <c r="K104">
        <f t="shared" si="20"/>
        <v>0.90211023694885561</v>
      </c>
      <c r="L104">
        <f t="shared" si="21"/>
        <v>0.11046313896035434</v>
      </c>
      <c r="M104">
        <f t="shared" si="22"/>
        <v>0.10030566285079272</v>
      </c>
      <c r="N104">
        <f t="shared" si="23"/>
        <v>7.6906565631385732E-2</v>
      </c>
    </row>
    <row r="105" spans="1:14" x14ac:dyDescent="0.25">
      <c r="A105" s="7" t="s">
        <v>126</v>
      </c>
      <c r="B105" s="9">
        <v>11.7434568865306</v>
      </c>
      <c r="C105">
        <f t="shared" si="12"/>
        <v>12.506403892474594</v>
      </c>
      <c r="D105">
        <f t="shared" si="13"/>
        <v>12.286593311538464</v>
      </c>
      <c r="E105">
        <f t="shared" si="14"/>
        <v>11.910372924050717</v>
      </c>
      <c r="F105">
        <f t="shared" si="15"/>
        <v>0.58208813387890512</v>
      </c>
      <c r="G105">
        <f t="shared" si="16"/>
        <v>0.29499717617032317</v>
      </c>
      <c r="H105">
        <f t="shared" si="17"/>
        <v>2.7860963581417205E-2</v>
      </c>
      <c r="I105">
        <f t="shared" si="18"/>
        <v>0.76294700594399423</v>
      </c>
      <c r="J105">
        <f t="shared" si="19"/>
        <v>0.54313642500786408</v>
      </c>
      <c r="K105">
        <f t="shared" si="20"/>
        <v>0.1669160375201173</v>
      </c>
      <c r="L105">
        <f t="shared" si="21"/>
        <v>6.1004507171168357E-2</v>
      </c>
      <c r="M105">
        <f t="shared" si="22"/>
        <v>4.4205615929176982E-2</v>
      </c>
      <c r="N105">
        <f t="shared" si="23"/>
        <v>1.4014341833332718E-2</v>
      </c>
    </row>
    <row r="106" spans="1:14" x14ac:dyDescent="0.25">
      <c r="A106" s="4" t="s">
        <v>125</v>
      </c>
      <c r="B106" s="6">
        <v>12.1559626741874</v>
      </c>
      <c r="C106">
        <f t="shared" si="12"/>
        <v>11.819751587124999</v>
      </c>
      <c r="D106">
        <f t="shared" si="13"/>
        <v>11.90639781403296</v>
      </c>
      <c r="E106">
        <f t="shared" si="14"/>
        <v>11.876989716546696</v>
      </c>
      <c r="F106">
        <f t="shared" si="15"/>
        <v>0.113037895063681</v>
      </c>
      <c r="G106">
        <f t="shared" si="16"/>
        <v>6.2282619423904978E-2</v>
      </c>
      <c r="H106">
        <f t="shared" si="17"/>
        <v>7.7825911094802067E-2</v>
      </c>
      <c r="I106">
        <f t="shared" si="18"/>
        <v>0.33621108706240044</v>
      </c>
      <c r="J106">
        <f t="shared" si="19"/>
        <v>0.24956486015443957</v>
      </c>
      <c r="K106">
        <f t="shared" si="20"/>
        <v>0.27897295764070407</v>
      </c>
      <c r="L106">
        <f t="shared" si="21"/>
        <v>2.844485221065288E-2</v>
      </c>
      <c r="M106">
        <f t="shared" si="22"/>
        <v>2.0960567927631374E-2</v>
      </c>
      <c r="N106">
        <f t="shared" si="23"/>
        <v>2.3488523969339353E-2</v>
      </c>
    </row>
    <row r="107" spans="1:14" x14ac:dyDescent="0.25">
      <c r="A107" s="7" t="s">
        <v>124</v>
      </c>
      <c r="B107" s="9">
        <v>11.5455065211423</v>
      </c>
      <c r="C107">
        <f t="shared" si="12"/>
        <v>12.122341565481161</v>
      </c>
      <c r="D107">
        <f t="shared" si="13"/>
        <v>12.081093216141067</v>
      </c>
      <c r="E107">
        <f t="shared" si="14"/>
        <v>11.932784308074837</v>
      </c>
      <c r="F107">
        <f t="shared" si="15"/>
        <v>0.33273866837741523</v>
      </c>
      <c r="G107">
        <f t="shared" si="16"/>
        <v>0.28685310785970164</v>
      </c>
      <c r="H107">
        <f t="shared" si="17"/>
        <v>0.14998408425136284</v>
      </c>
      <c r="I107">
        <f t="shared" si="18"/>
        <v>0.57683504433886057</v>
      </c>
      <c r="J107">
        <f t="shared" si="19"/>
        <v>0.53558669499876643</v>
      </c>
      <c r="K107">
        <f t="shared" si="20"/>
        <v>0.38727778693253612</v>
      </c>
      <c r="L107">
        <f t="shared" si="21"/>
        <v>4.7584457278569081E-2</v>
      </c>
      <c r="M107">
        <f t="shared" si="22"/>
        <v>4.4332634921083997E-2</v>
      </c>
      <c r="N107">
        <f t="shared" si="23"/>
        <v>3.2454939009537595E-2</v>
      </c>
    </row>
    <row r="108" spans="1:14" x14ac:dyDescent="0.25">
      <c r="A108" s="4" t="s">
        <v>123</v>
      </c>
      <c r="B108" s="6">
        <v>11.0783821431401</v>
      </c>
      <c r="C108">
        <f t="shared" si="12"/>
        <v>11.603190025576186</v>
      </c>
      <c r="D108">
        <f t="shared" si="13"/>
        <v>11.706182529641929</v>
      </c>
      <c r="E108">
        <f t="shared" si="14"/>
        <v>11.855328750688329</v>
      </c>
      <c r="F108">
        <f t="shared" si="15"/>
        <v>0.27542331346704868</v>
      </c>
      <c r="G108">
        <f t="shared" si="16"/>
        <v>0.39413332529184519</v>
      </c>
      <c r="H108">
        <f t="shared" si="17"/>
        <v>0.60364603098070213</v>
      </c>
      <c r="I108">
        <f t="shared" si="18"/>
        <v>0.524807882436086</v>
      </c>
      <c r="J108">
        <f t="shared" si="19"/>
        <v>0.62780038650182846</v>
      </c>
      <c r="K108">
        <f t="shared" si="20"/>
        <v>0.7769466075482292</v>
      </c>
      <c r="L108">
        <f t="shared" si="21"/>
        <v>4.5229620585311867E-2</v>
      </c>
      <c r="M108">
        <f t="shared" si="22"/>
        <v>5.3629813554686795E-2</v>
      </c>
      <c r="N108">
        <f t="shared" si="23"/>
        <v>6.5535644256437778E-2</v>
      </c>
    </row>
    <row r="109" spans="1:14" x14ac:dyDescent="0.25">
      <c r="A109" s="7" t="s">
        <v>122</v>
      </c>
      <c r="B109" s="9">
        <v>11.3114866850842</v>
      </c>
      <c r="C109">
        <f t="shared" si="12"/>
        <v>11.13086293138371</v>
      </c>
      <c r="D109">
        <f t="shared" si="13"/>
        <v>11.266722259090649</v>
      </c>
      <c r="E109">
        <f t="shared" si="14"/>
        <v>11.699939429178684</v>
      </c>
      <c r="F109">
        <f t="shared" si="15"/>
        <v>3.2624940400855035E-2</v>
      </c>
      <c r="G109">
        <f t="shared" si="16"/>
        <v>2.0038538345320562E-3</v>
      </c>
      <c r="H109">
        <f t="shared" si="17"/>
        <v>0.15089553439453524</v>
      </c>
      <c r="I109">
        <f t="shared" si="18"/>
        <v>0.18062375370048933</v>
      </c>
      <c r="J109">
        <f t="shared" si="19"/>
        <v>4.4764425993550461E-2</v>
      </c>
      <c r="K109">
        <f t="shared" si="20"/>
        <v>0.38845274409448471</v>
      </c>
      <c r="L109">
        <f t="shared" si="21"/>
        <v>1.6227291164570605E-2</v>
      </c>
      <c r="M109">
        <f t="shared" si="22"/>
        <v>3.9731543002608331E-3</v>
      </c>
      <c r="N109">
        <f t="shared" si="23"/>
        <v>3.3201261121550391E-2</v>
      </c>
    </row>
    <row r="110" spans="1:14" x14ac:dyDescent="0.25">
      <c r="A110" s="4" t="s">
        <v>121</v>
      </c>
      <c r="B110" s="6">
        <v>14.623077908516199</v>
      </c>
      <c r="C110">
        <f t="shared" si="12"/>
        <v>11.293424309714151</v>
      </c>
      <c r="D110">
        <f t="shared" si="13"/>
        <v>11.298057357286133</v>
      </c>
      <c r="E110">
        <f t="shared" si="14"/>
        <v>11.622248880359788</v>
      </c>
      <c r="F110">
        <f t="shared" si="15"/>
        <v>11.086593088015432</v>
      </c>
      <c r="G110">
        <f t="shared" si="16"/>
        <v>11.055761666102294</v>
      </c>
      <c r="H110">
        <f t="shared" si="17"/>
        <v>9.0049748562261556</v>
      </c>
      <c r="I110">
        <f t="shared" si="18"/>
        <v>3.3296535988020484</v>
      </c>
      <c r="J110">
        <f t="shared" si="19"/>
        <v>3.3250205512300663</v>
      </c>
      <c r="K110">
        <f t="shared" si="20"/>
        <v>3.0008290281564118</v>
      </c>
      <c r="L110">
        <f t="shared" si="21"/>
        <v>0.29483117852377277</v>
      </c>
      <c r="M110">
        <f t="shared" si="22"/>
        <v>0.2943002010063045</v>
      </c>
      <c r="N110">
        <f t="shared" si="23"/>
        <v>0.25819693409142652</v>
      </c>
    </row>
    <row r="111" spans="1:14" x14ac:dyDescent="0.25">
      <c r="A111" s="7" t="s">
        <v>120</v>
      </c>
      <c r="B111" s="9">
        <v>12.5946001540522</v>
      </c>
      <c r="C111">
        <f t="shared" si="12"/>
        <v>14.290112548635994</v>
      </c>
      <c r="D111">
        <f t="shared" si="13"/>
        <v>13.625571743147178</v>
      </c>
      <c r="E111">
        <f t="shared" si="14"/>
        <v>12.222414685991071</v>
      </c>
      <c r="F111">
        <f t="shared" si="15"/>
        <v>2.8747622801872712</v>
      </c>
      <c r="G111">
        <f t="shared" si="16"/>
        <v>1.0629024175210247</v>
      </c>
      <c r="H111">
        <f t="shared" si="17"/>
        <v>0.13852202263588198</v>
      </c>
      <c r="I111">
        <f t="shared" si="18"/>
        <v>1.695512394583794</v>
      </c>
      <c r="J111">
        <f t="shared" si="19"/>
        <v>1.0309715890949782</v>
      </c>
      <c r="K111">
        <f t="shared" si="20"/>
        <v>0.3721854680611294</v>
      </c>
      <c r="L111">
        <f t="shared" si="21"/>
        <v>0.11864933805196884</v>
      </c>
      <c r="M111">
        <f t="shared" si="22"/>
        <v>7.5664464473829754E-2</v>
      </c>
      <c r="N111">
        <f t="shared" si="23"/>
        <v>3.0451058782002882E-2</v>
      </c>
    </row>
    <row r="112" spans="1:14" x14ac:dyDescent="0.25">
      <c r="A112" s="4" t="s">
        <v>119</v>
      </c>
      <c r="B112" s="6">
        <v>11.8070467304142</v>
      </c>
      <c r="C112">
        <f t="shared" si="12"/>
        <v>12.764151393510581</v>
      </c>
      <c r="D112">
        <f t="shared" si="13"/>
        <v>12.903891630780691</v>
      </c>
      <c r="E112">
        <f t="shared" si="14"/>
        <v>12.296851779603298</v>
      </c>
      <c r="F112">
        <f t="shared" si="15"/>
        <v>0.91604933612083628</v>
      </c>
      <c r="G112">
        <f t="shared" si="16"/>
        <v>1.2030687354599787</v>
      </c>
      <c r="H112">
        <f t="shared" si="17"/>
        <v>0.23990898621113443</v>
      </c>
      <c r="I112">
        <f t="shared" si="18"/>
        <v>0.95710466309638065</v>
      </c>
      <c r="J112">
        <f t="shared" si="19"/>
        <v>1.0968449003664915</v>
      </c>
      <c r="K112">
        <f t="shared" si="20"/>
        <v>0.48980504918909773</v>
      </c>
      <c r="L112">
        <f t="shared" si="21"/>
        <v>7.4983806881433732E-2</v>
      </c>
      <c r="M112">
        <f t="shared" si="22"/>
        <v>8.5001093604203798E-2</v>
      </c>
      <c r="N112">
        <f t="shared" si="23"/>
        <v>3.983174376400421E-2</v>
      </c>
    </row>
    <row r="113" spans="1:14" x14ac:dyDescent="0.25">
      <c r="A113" s="7" t="s">
        <v>118</v>
      </c>
      <c r="B113" s="9">
        <v>12.237128627018301</v>
      </c>
      <c r="C113">
        <f t="shared" si="12"/>
        <v>11.902757196723838</v>
      </c>
      <c r="D113">
        <f t="shared" si="13"/>
        <v>12.136100200524146</v>
      </c>
      <c r="E113">
        <f t="shared" si="14"/>
        <v>12.19889076976548</v>
      </c>
      <c r="F113">
        <f t="shared" si="15"/>
        <v>0.11180425339716443</v>
      </c>
      <c r="G113">
        <f t="shared" si="16"/>
        <v>1.0206742959884879E-2</v>
      </c>
      <c r="H113">
        <f t="shared" si="17"/>
        <v>1.4621337272870667E-3</v>
      </c>
      <c r="I113">
        <f t="shared" si="18"/>
        <v>0.33437143029446226</v>
      </c>
      <c r="J113">
        <f t="shared" si="19"/>
        <v>0.101028426494155</v>
      </c>
      <c r="K113">
        <f t="shared" si="20"/>
        <v>3.8237857252820362E-2</v>
      </c>
      <c r="L113">
        <f t="shared" si="21"/>
        <v>2.8091930698754063E-2</v>
      </c>
      <c r="M113">
        <f t="shared" si="22"/>
        <v>8.3246203331274141E-3</v>
      </c>
      <c r="N113">
        <f t="shared" si="23"/>
        <v>3.1345355880709695E-3</v>
      </c>
    </row>
    <row r="114" spans="1:14" x14ac:dyDescent="0.25">
      <c r="A114" s="4" t="s">
        <v>117</v>
      </c>
      <c r="B114" s="6">
        <v>12.0404335910972</v>
      </c>
      <c r="C114">
        <f t="shared" si="12"/>
        <v>12.203691483988855</v>
      </c>
      <c r="D114">
        <f t="shared" si="13"/>
        <v>12.206820099070054</v>
      </c>
      <c r="E114">
        <f t="shared" si="14"/>
        <v>12.206538341216044</v>
      </c>
      <c r="F114">
        <f t="shared" si="15"/>
        <v>2.6653139591423257E-2</v>
      </c>
      <c r="G114">
        <f t="shared" si="16"/>
        <v>2.7684470035400657E-2</v>
      </c>
      <c r="H114">
        <f t="shared" si="17"/>
        <v>2.7590788012043666E-2</v>
      </c>
      <c r="I114">
        <f t="shared" si="18"/>
        <v>0.16325789289165549</v>
      </c>
      <c r="J114">
        <f t="shared" si="19"/>
        <v>0.16638650797285415</v>
      </c>
      <c r="K114">
        <f t="shared" si="20"/>
        <v>0.16610475011884418</v>
      </c>
      <c r="L114">
        <f t="shared" si="21"/>
        <v>1.3377746651973997E-2</v>
      </c>
      <c r="M114">
        <f t="shared" si="22"/>
        <v>1.3630618508544244E-2</v>
      </c>
      <c r="N114">
        <f t="shared" si="23"/>
        <v>1.3607850602326985E-2</v>
      </c>
    </row>
    <row r="115" spans="1:14" x14ac:dyDescent="0.25">
      <c r="A115" s="7" t="s">
        <v>116</v>
      </c>
      <c r="B115" s="9">
        <v>11.635618336858901</v>
      </c>
      <c r="C115">
        <f t="shared" si="12"/>
        <v>12.056759380386366</v>
      </c>
      <c r="D115">
        <f t="shared" si="13"/>
        <v>12.090349543489054</v>
      </c>
      <c r="E115">
        <f t="shared" si="14"/>
        <v>12.173317391192276</v>
      </c>
      <c r="F115">
        <f t="shared" si="15"/>
        <v>0.17735977854340193</v>
      </c>
      <c r="G115">
        <f t="shared" si="16"/>
        <v>0.2067804702833155</v>
      </c>
      <c r="H115">
        <f t="shared" si="17"/>
        <v>0.28912027303100585</v>
      </c>
      <c r="I115">
        <f t="shared" si="18"/>
        <v>0.42114104352746473</v>
      </c>
      <c r="J115">
        <f t="shared" si="19"/>
        <v>0.45473120663015365</v>
      </c>
      <c r="K115">
        <f t="shared" si="20"/>
        <v>0.53769905433337506</v>
      </c>
      <c r="L115">
        <f t="shared" si="21"/>
        <v>3.4929870476851886E-2</v>
      </c>
      <c r="M115">
        <f t="shared" si="22"/>
        <v>3.7611088496199631E-2</v>
      </c>
      <c r="N115">
        <f t="shared" si="23"/>
        <v>4.4170297795933164E-2</v>
      </c>
    </row>
    <row r="116" spans="1:14" x14ac:dyDescent="0.25">
      <c r="A116" s="4" t="s">
        <v>115</v>
      </c>
      <c r="B116" s="6">
        <v>12.684421983915</v>
      </c>
      <c r="C116">
        <f t="shared" si="12"/>
        <v>11.677732441211647</v>
      </c>
      <c r="D116">
        <f t="shared" si="13"/>
        <v>11.772037698847946</v>
      </c>
      <c r="E116">
        <f t="shared" si="14"/>
        <v>12.065777580325602</v>
      </c>
      <c r="F116">
        <f t="shared" si="15"/>
        <v>1.0134238353882843</v>
      </c>
      <c r="G116">
        <f t="shared" si="16"/>
        <v>0.83244508363731895</v>
      </c>
      <c r="H116">
        <f t="shared" si="17"/>
        <v>0.38272089809248205</v>
      </c>
      <c r="I116">
        <f t="shared" si="18"/>
        <v>1.0066895427033522</v>
      </c>
      <c r="J116">
        <f t="shared" si="19"/>
        <v>0.91238428506705382</v>
      </c>
      <c r="K116">
        <f t="shared" si="20"/>
        <v>0.6186444035893981</v>
      </c>
      <c r="L116">
        <f t="shared" si="21"/>
        <v>8.6205909218356871E-2</v>
      </c>
      <c r="M116">
        <f t="shared" si="22"/>
        <v>7.7504363170391735E-2</v>
      </c>
      <c r="N116">
        <f t="shared" si="23"/>
        <v>5.127265105550733E-2</v>
      </c>
    </row>
    <row r="117" spans="1:14" x14ac:dyDescent="0.25">
      <c r="A117" s="7" t="s">
        <v>114</v>
      </c>
      <c r="B117" s="9">
        <v>11.161869533578599</v>
      </c>
      <c r="C117">
        <f t="shared" si="12"/>
        <v>12.583753029644665</v>
      </c>
      <c r="D117">
        <f t="shared" si="13"/>
        <v>12.410706698394883</v>
      </c>
      <c r="E117">
        <f t="shared" si="14"/>
        <v>12.189506461043482</v>
      </c>
      <c r="F117">
        <f t="shared" si="15"/>
        <v>2.0217526763850575</v>
      </c>
      <c r="G117">
        <f t="shared" si="16"/>
        <v>1.5595942642263727</v>
      </c>
      <c r="H117">
        <f t="shared" si="17"/>
        <v>1.056037654689465</v>
      </c>
      <c r="I117">
        <f t="shared" si="18"/>
        <v>1.4218834960660658</v>
      </c>
      <c r="J117">
        <f t="shared" si="19"/>
        <v>1.2488371648162833</v>
      </c>
      <c r="K117">
        <f t="shared" si="20"/>
        <v>1.0276369274648829</v>
      </c>
      <c r="L117">
        <f t="shared" si="21"/>
        <v>0.11299359521093655</v>
      </c>
      <c r="M117">
        <f t="shared" si="22"/>
        <v>0.10062578990588823</v>
      </c>
      <c r="N117">
        <f t="shared" si="23"/>
        <v>8.4305048013971193E-2</v>
      </c>
    </row>
    <row r="118" spans="1:14" x14ac:dyDescent="0.25">
      <c r="A118" s="4" t="s">
        <v>113</v>
      </c>
      <c r="B118" s="6">
        <v>10.5737807138864</v>
      </c>
      <c r="C118">
        <f t="shared" si="12"/>
        <v>11.304057883185207</v>
      </c>
      <c r="D118">
        <f t="shared" si="13"/>
        <v>11.536520683023483</v>
      </c>
      <c r="E118">
        <f t="shared" si="14"/>
        <v>11.983979075550506</v>
      </c>
      <c r="F118">
        <f t="shared" si="15"/>
        <v>0.53330474399907846</v>
      </c>
      <c r="G118">
        <f t="shared" si="16"/>
        <v>0.92686824817407076</v>
      </c>
      <c r="H118">
        <f t="shared" si="17"/>
        <v>1.9886594192401288</v>
      </c>
      <c r="I118">
        <f t="shared" si="18"/>
        <v>0.73027716929880704</v>
      </c>
      <c r="J118">
        <f t="shared" si="19"/>
        <v>0.9627399691370826</v>
      </c>
      <c r="K118">
        <f t="shared" si="20"/>
        <v>1.4101983616641061</v>
      </c>
      <c r="L118">
        <f t="shared" si="21"/>
        <v>6.4603098891159672E-2</v>
      </c>
      <c r="M118">
        <f t="shared" si="22"/>
        <v>8.3451501157866287E-2</v>
      </c>
      <c r="N118">
        <f t="shared" si="23"/>
        <v>0.11767363350468184</v>
      </c>
    </row>
    <row r="119" spans="1:14" x14ac:dyDescent="0.25">
      <c r="A119" s="7" t="s">
        <v>112</v>
      </c>
      <c r="B119" s="9">
        <v>10.152759107280099</v>
      </c>
      <c r="C119">
        <f t="shared" si="12"/>
        <v>10.646808430816282</v>
      </c>
      <c r="D119">
        <f t="shared" si="13"/>
        <v>10.862602704627523</v>
      </c>
      <c r="E119">
        <f t="shared" si="14"/>
        <v>11.701939403217684</v>
      </c>
      <c r="F119">
        <f t="shared" si="15"/>
        <v>0.24408473408656017</v>
      </c>
      <c r="G119">
        <f t="shared" si="16"/>
        <v>0.50387793269513204</v>
      </c>
      <c r="H119">
        <f t="shared" si="17"/>
        <v>2.3999595893212646</v>
      </c>
      <c r="I119">
        <f t="shared" si="18"/>
        <v>0.49404932353618314</v>
      </c>
      <c r="J119">
        <f t="shared" si="19"/>
        <v>0.70984359734742419</v>
      </c>
      <c r="K119">
        <f t="shared" si="20"/>
        <v>1.5491802959375853</v>
      </c>
      <c r="L119">
        <f t="shared" si="21"/>
        <v>4.6403513949419752E-2</v>
      </c>
      <c r="M119">
        <f t="shared" si="22"/>
        <v>6.5347469354193291E-2</v>
      </c>
      <c r="N119">
        <f t="shared" si="23"/>
        <v>0.13238662776800972</v>
      </c>
    </row>
    <row r="120" spans="1:14" x14ac:dyDescent="0.25">
      <c r="A120" s="4" t="s">
        <v>111</v>
      </c>
      <c r="B120" s="6">
        <v>10.792395643958301</v>
      </c>
      <c r="C120">
        <f t="shared" si="12"/>
        <v>10.202164039633718</v>
      </c>
      <c r="D120">
        <f t="shared" si="13"/>
        <v>10.365712186484327</v>
      </c>
      <c r="E120">
        <f t="shared" si="14"/>
        <v>11.392103344030168</v>
      </c>
      <c r="F120">
        <f t="shared" si="15"/>
        <v>0.34837334674357057</v>
      </c>
      <c r="G120">
        <f t="shared" si="16"/>
        <v>0.18205877288194455</v>
      </c>
      <c r="H120">
        <f t="shared" si="17"/>
        <v>0.35964932552548906</v>
      </c>
      <c r="I120">
        <f t="shared" si="18"/>
        <v>0.59023160432458255</v>
      </c>
      <c r="J120">
        <f t="shared" si="19"/>
        <v>0.42668345747397396</v>
      </c>
      <c r="K120">
        <f t="shared" si="20"/>
        <v>0.59970770007186758</v>
      </c>
      <c r="L120">
        <f t="shared" si="21"/>
        <v>5.7853569304672073E-2</v>
      </c>
      <c r="M120">
        <f t="shared" si="22"/>
        <v>4.1162965920500776E-2</v>
      </c>
      <c r="N120">
        <f t="shared" si="23"/>
        <v>5.2642403422905555E-2</v>
      </c>
    </row>
    <row r="121" spans="1:14" x14ac:dyDescent="0.25">
      <c r="A121" s="7" t="s">
        <v>110</v>
      </c>
      <c r="B121" s="9">
        <v>11.120035632618301</v>
      </c>
      <c r="C121">
        <f t="shared" si="12"/>
        <v>10.733372483525844</v>
      </c>
      <c r="D121">
        <f t="shared" si="13"/>
        <v>10.664390606716108</v>
      </c>
      <c r="E121">
        <f t="shared" si="14"/>
        <v>11.272161804015795</v>
      </c>
      <c r="F121">
        <f t="shared" si="15"/>
        <v>0.14950839086609496</v>
      </c>
      <c r="G121">
        <f t="shared" si="16"/>
        <v>0.20761238962941006</v>
      </c>
      <c r="H121">
        <f t="shared" si="17"/>
        <v>2.3142372024059846E-2</v>
      </c>
      <c r="I121">
        <f t="shared" si="18"/>
        <v>0.38666314909245614</v>
      </c>
      <c r="J121">
        <f t="shared" si="19"/>
        <v>0.45564502590219291</v>
      </c>
      <c r="K121">
        <f t="shared" si="20"/>
        <v>0.1521261713974944</v>
      </c>
      <c r="L121">
        <f t="shared" si="21"/>
        <v>3.6024385596039592E-2</v>
      </c>
      <c r="M121">
        <f t="shared" si="22"/>
        <v>4.2725838044158061E-2</v>
      </c>
      <c r="N121">
        <f t="shared" si="23"/>
        <v>1.3495740572433787E-2</v>
      </c>
    </row>
    <row r="122" spans="1:14" x14ac:dyDescent="0.25">
      <c r="A122" s="4" t="s">
        <v>109</v>
      </c>
      <c r="B122" s="6">
        <v>13.556158770694401</v>
      </c>
      <c r="C122">
        <f t="shared" si="12"/>
        <v>11.081369317709056</v>
      </c>
      <c r="D122">
        <f t="shared" si="13"/>
        <v>10.983342124847642</v>
      </c>
      <c r="E122">
        <f t="shared" si="14"/>
        <v>11.241736569736297</v>
      </c>
      <c r="F122">
        <f t="shared" si="15"/>
        <v>6.1245828366075017</v>
      </c>
      <c r="G122">
        <f t="shared" si="16"/>
        <v>6.619385493146166</v>
      </c>
      <c r="H122">
        <f t="shared" si="17"/>
        <v>5.3565501242877538</v>
      </c>
      <c r="I122">
        <f t="shared" si="18"/>
        <v>2.4747894529853447</v>
      </c>
      <c r="J122">
        <f t="shared" si="19"/>
        <v>2.5728166458467587</v>
      </c>
      <c r="K122">
        <f t="shared" si="20"/>
        <v>2.3144222009581039</v>
      </c>
      <c r="L122">
        <f t="shared" si="21"/>
        <v>0.22332884881206888</v>
      </c>
      <c r="M122">
        <f t="shared" si="22"/>
        <v>0.23424715506460181</v>
      </c>
      <c r="N122">
        <f t="shared" si="23"/>
        <v>0.20587764057634331</v>
      </c>
    </row>
    <row r="123" spans="1:14" x14ac:dyDescent="0.25">
      <c r="A123" s="7" t="s">
        <v>108</v>
      </c>
      <c r="B123" s="9">
        <v>12.8625237125762</v>
      </c>
      <c r="C123">
        <f t="shared" si="12"/>
        <v>13.308679825395867</v>
      </c>
      <c r="D123">
        <f t="shared" si="13"/>
        <v>12.784313776940373</v>
      </c>
      <c r="E123">
        <f t="shared" si="14"/>
        <v>11.704621009927919</v>
      </c>
      <c r="F123">
        <f t="shared" si="15"/>
        <v>0.19905527700635517</v>
      </c>
      <c r="G123">
        <f t="shared" si="16"/>
        <v>6.1167940321603083E-3</v>
      </c>
      <c r="H123">
        <f t="shared" si="17"/>
        <v>1.3407386688001932</v>
      </c>
      <c r="I123">
        <f t="shared" si="18"/>
        <v>0.44615611281966672</v>
      </c>
      <c r="J123">
        <f t="shared" si="19"/>
        <v>7.8209935635827676E-2</v>
      </c>
      <c r="K123">
        <f t="shared" si="20"/>
        <v>1.1579027026482809</v>
      </c>
      <c r="L123">
        <f t="shared" si="21"/>
        <v>3.3523694211074449E-2</v>
      </c>
      <c r="M123">
        <f t="shared" si="22"/>
        <v>6.1176483149919525E-3</v>
      </c>
      <c r="N123">
        <f t="shared" si="23"/>
        <v>9.8926970951570492E-2</v>
      </c>
    </row>
    <row r="124" spans="1:14" x14ac:dyDescent="0.25">
      <c r="A124" s="4" t="s">
        <v>107</v>
      </c>
      <c r="B124" s="6">
        <v>10.8680885903786</v>
      </c>
      <c r="C124">
        <f t="shared" si="12"/>
        <v>12.907139323858168</v>
      </c>
      <c r="D124">
        <f t="shared" si="13"/>
        <v>12.839060731885452</v>
      </c>
      <c r="E124">
        <f t="shared" si="14"/>
        <v>11.936201550457577</v>
      </c>
      <c r="F124">
        <f t="shared" si="15"/>
        <v>4.1577278937035649</v>
      </c>
      <c r="G124">
        <f t="shared" si="16"/>
        <v>3.8847311825961071</v>
      </c>
      <c r="H124">
        <f t="shared" si="17"/>
        <v>1.1408652954886751</v>
      </c>
      <c r="I124">
        <f t="shared" si="18"/>
        <v>2.0390507334795682</v>
      </c>
      <c r="J124">
        <f t="shared" si="19"/>
        <v>1.9709721415068522</v>
      </c>
      <c r="K124">
        <f t="shared" si="20"/>
        <v>1.0681129600789774</v>
      </c>
      <c r="L124">
        <f t="shared" si="21"/>
        <v>0.15797851733966256</v>
      </c>
      <c r="M124">
        <f t="shared" si="22"/>
        <v>0.15351373302659108</v>
      </c>
      <c r="N124">
        <f t="shared" si="23"/>
        <v>8.9485164569630696E-2</v>
      </c>
    </row>
    <row r="125" spans="1:14" x14ac:dyDescent="0.25">
      <c r="A125" s="7" t="s">
        <v>106</v>
      </c>
      <c r="B125" s="9">
        <v>11.189518368516501</v>
      </c>
      <c r="C125">
        <f t="shared" si="12"/>
        <v>11.071993663726557</v>
      </c>
      <c r="D125">
        <f t="shared" si="13"/>
        <v>11.459380232830654</v>
      </c>
      <c r="E125">
        <f t="shared" si="14"/>
        <v>11.722578958441781</v>
      </c>
      <c r="F125">
        <f t="shared" si="15"/>
        <v>1.3812056235963311E-2</v>
      </c>
      <c r="G125">
        <f t="shared" si="16"/>
        <v>7.282542581111047E-2</v>
      </c>
      <c r="H125">
        <f t="shared" si="17"/>
        <v>0.28415359253148853</v>
      </c>
      <c r="I125">
        <f t="shared" si="18"/>
        <v>0.11752470478994326</v>
      </c>
      <c r="J125">
        <f t="shared" si="19"/>
        <v>0.26986186431415327</v>
      </c>
      <c r="K125">
        <f t="shared" si="20"/>
        <v>0.53306058992528094</v>
      </c>
      <c r="L125">
        <f t="shared" si="21"/>
        <v>1.0614592851057265E-2</v>
      </c>
      <c r="M125">
        <f t="shared" si="22"/>
        <v>2.3549429273758637E-2</v>
      </c>
      <c r="N125">
        <f t="shared" si="23"/>
        <v>4.547297926634207E-2</v>
      </c>
    </row>
    <row r="126" spans="1:14" x14ac:dyDescent="0.25">
      <c r="A126" s="4" t="s">
        <v>105</v>
      </c>
      <c r="B126" s="6">
        <v>11.244290289142</v>
      </c>
      <c r="C126">
        <f t="shared" si="12"/>
        <v>11.177765898037507</v>
      </c>
      <c r="D126">
        <f t="shared" si="13"/>
        <v>11.270476927810746</v>
      </c>
      <c r="E126">
        <f t="shared" si="14"/>
        <v>11.615966840456727</v>
      </c>
      <c r="F126">
        <f t="shared" si="15"/>
        <v>4.425494611823671E-3</v>
      </c>
      <c r="G126">
        <f t="shared" si="16"/>
        <v>6.857400447674364E-4</v>
      </c>
      <c r="H126">
        <f t="shared" si="17"/>
        <v>0.1381434587972083</v>
      </c>
      <c r="I126">
        <f t="shared" si="18"/>
        <v>6.652439110449393E-2</v>
      </c>
      <c r="J126">
        <f t="shared" si="19"/>
        <v>2.6186638668745488E-2</v>
      </c>
      <c r="K126">
        <f t="shared" si="20"/>
        <v>0.37167655131472621</v>
      </c>
      <c r="L126">
        <f t="shared" si="21"/>
        <v>5.9514926069594723E-3</v>
      </c>
      <c r="M126">
        <f t="shared" si="22"/>
        <v>2.3234720976295152E-3</v>
      </c>
      <c r="N126">
        <f t="shared" si="23"/>
        <v>3.1997039628266735E-2</v>
      </c>
    </row>
    <row r="127" spans="1:14" x14ac:dyDescent="0.25">
      <c r="A127" s="7" t="s">
        <v>104</v>
      </c>
      <c r="B127" s="9">
        <v>10.905926865556699</v>
      </c>
      <c r="C127">
        <f t="shared" si="12"/>
        <v>11.23763785003155</v>
      </c>
      <c r="D127">
        <f t="shared" si="13"/>
        <v>11.252146280742624</v>
      </c>
      <c r="E127">
        <f t="shared" si="14"/>
        <v>11.541631530193781</v>
      </c>
      <c r="F127">
        <f t="shared" si="15"/>
        <v>0.11003217722127494</v>
      </c>
      <c r="G127">
        <f t="shared" si="16"/>
        <v>0.11986788345168348</v>
      </c>
      <c r="H127">
        <f t="shared" si="17"/>
        <v>0.40412042064134474</v>
      </c>
      <c r="I127">
        <f t="shared" si="18"/>
        <v>0.33171098447485114</v>
      </c>
      <c r="J127">
        <f t="shared" si="19"/>
        <v>0.34621941518592436</v>
      </c>
      <c r="K127">
        <f t="shared" si="20"/>
        <v>0.63570466463708186</v>
      </c>
      <c r="L127">
        <f t="shared" si="21"/>
        <v>2.9517856768619736E-2</v>
      </c>
      <c r="M127">
        <f t="shared" si="22"/>
        <v>3.0769188966060478E-2</v>
      </c>
      <c r="N127">
        <f t="shared" si="23"/>
        <v>5.5079272195965569E-2</v>
      </c>
    </row>
    <row r="128" spans="1:14" x14ac:dyDescent="0.25">
      <c r="A128" s="4" t="s">
        <v>103</v>
      </c>
      <c r="B128" s="6">
        <v>11.540313667707601</v>
      </c>
      <c r="C128">
        <f t="shared" si="12"/>
        <v>10.939097964004183</v>
      </c>
      <c r="D128">
        <f t="shared" si="13"/>
        <v>11.009792690112477</v>
      </c>
      <c r="E128">
        <f t="shared" si="14"/>
        <v>11.414490597266365</v>
      </c>
      <c r="F128">
        <f t="shared" si="15"/>
        <v>0.36146032237959508</v>
      </c>
      <c r="G128">
        <f t="shared" si="16"/>
        <v>0.28145250766848612</v>
      </c>
      <c r="H128">
        <f t="shared" si="17"/>
        <v>1.5831445055260119E-2</v>
      </c>
      <c r="I128">
        <f t="shared" si="18"/>
        <v>0.60121570370341715</v>
      </c>
      <c r="J128">
        <f t="shared" si="19"/>
        <v>0.53052097759512407</v>
      </c>
      <c r="K128">
        <f t="shared" si="20"/>
        <v>0.12582307044123553</v>
      </c>
      <c r="L128">
        <f t="shared" si="21"/>
        <v>5.4960263239414865E-2</v>
      </c>
      <c r="M128">
        <f t="shared" si="22"/>
        <v>4.8186282205982596E-2</v>
      </c>
      <c r="N128">
        <f t="shared" si="23"/>
        <v>1.1023099924526519E-2</v>
      </c>
    </row>
    <row r="129" spans="1:14" x14ac:dyDescent="0.25">
      <c r="A129" s="7" t="s">
        <v>102</v>
      </c>
      <c r="B129" s="9">
        <v>10.079399829479801</v>
      </c>
      <c r="C129">
        <f t="shared" si="12"/>
        <v>11.480192097337259</v>
      </c>
      <c r="D129">
        <f t="shared" si="13"/>
        <v>11.381157374429064</v>
      </c>
      <c r="E129">
        <f t="shared" si="14"/>
        <v>11.439655211354612</v>
      </c>
      <c r="F129">
        <f t="shared" si="15"/>
        <v>1.9622189776892405</v>
      </c>
      <c r="G129">
        <f t="shared" si="16"/>
        <v>1.6945727058323321</v>
      </c>
      <c r="H129">
        <f t="shared" si="17"/>
        <v>1.8502947039193889</v>
      </c>
      <c r="I129">
        <f t="shared" si="18"/>
        <v>1.400792267857458</v>
      </c>
      <c r="J129">
        <f t="shared" si="19"/>
        <v>1.3017575449492629</v>
      </c>
      <c r="K129">
        <f t="shared" si="20"/>
        <v>1.3602553818748113</v>
      </c>
      <c r="L129">
        <f t="shared" si="21"/>
        <v>0.12201819063483797</v>
      </c>
      <c r="M129">
        <f t="shared" si="22"/>
        <v>0.11437830987857381</v>
      </c>
      <c r="N129">
        <f t="shared" si="23"/>
        <v>0.11890702619469407</v>
      </c>
    </row>
    <row r="130" spans="1:14" x14ac:dyDescent="0.25">
      <c r="A130" s="4" t="s">
        <v>101</v>
      </c>
      <c r="B130" s="6">
        <v>9.7353830199997997</v>
      </c>
      <c r="C130">
        <f t="shared" si="12"/>
        <v>10.219479056265547</v>
      </c>
      <c r="D130">
        <f t="shared" si="13"/>
        <v>10.469927092964578</v>
      </c>
      <c r="E130">
        <f t="shared" si="14"/>
        <v>11.167604134979651</v>
      </c>
      <c r="F130">
        <f t="shared" si="15"/>
        <v>0.23434897232820737</v>
      </c>
      <c r="G130">
        <f t="shared" si="16"/>
        <v>0.53955499512768623</v>
      </c>
      <c r="H130">
        <f t="shared" si="17"/>
        <v>2.0512573221941293</v>
      </c>
      <c r="I130">
        <f t="shared" si="18"/>
        <v>0.48409603626574693</v>
      </c>
      <c r="J130">
        <f t="shared" si="19"/>
        <v>0.73454407296477875</v>
      </c>
      <c r="K130">
        <f t="shared" si="20"/>
        <v>1.4322211149798516</v>
      </c>
      <c r="L130">
        <f t="shared" si="21"/>
        <v>4.736993281168754E-2</v>
      </c>
      <c r="M130">
        <f t="shared" si="22"/>
        <v>7.0157515562679171E-2</v>
      </c>
      <c r="N130">
        <f t="shared" si="23"/>
        <v>0.12824784059938038</v>
      </c>
    </row>
    <row r="131" spans="1:14" x14ac:dyDescent="0.25">
      <c r="A131" s="7" t="s">
        <v>100</v>
      </c>
      <c r="B131" s="9">
        <v>8.9978468526319997</v>
      </c>
      <c r="C131">
        <f t="shared" si="12"/>
        <v>9.7837926236263737</v>
      </c>
      <c r="D131">
        <f t="shared" si="13"/>
        <v>9.9557462418892335</v>
      </c>
      <c r="E131">
        <f t="shared" si="14"/>
        <v>10.881159911983682</v>
      </c>
      <c r="F131">
        <f t="shared" si="15"/>
        <v>0.61771075494394101</v>
      </c>
      <c r="G131">
        <f t="shared" si="16"/>
        <v>0.91757123993938161</v>
      </c>
      <c r="H131">
        <f t="shared" si="17"/>
        <v>3.5468680795245922</v>
      </c>
      <c r="I131">
        <f t="shared" si="18"/>
        <v>0.78594577099437402</v>
      </c>
      <c r="J131">
        <f t="shared" si="19"/>
        <v>0.95789938925723384</v>
      </c>
      <c r="K131">
        <f t="shared" si="20"/>
        <v>1.883313059351682</v>
      </c>
      <c r="L131">
        <f t="shared" si="21"/>
        <v>8.0331401249903261E-2</v>
      </c>
      <c r="M131">
        <f t="shared" si="22"/>
        <v>9.6215729688532106E-2</v>
      </c>
      <c r="N131">
        <f t="shared" si="23"/>
        <v>0.17308017477783266</v>
      </c>
    </row>
    <row r="132" spans="1:14" x14ac:dyDescent="0.25">
      <c r="A132" s="4" t="s">
        <v>99</v>
      </c>
      <c r="B132" s="6">
        <v>9.2201841022856996</v>
      </c>
      <c r="C132">
        <f t="shared" ref="C132:C195" si="24">0.9*B131+0.1*C131</f>
        <v>9.0764414297314371</v>
      </c>
      <c r="D132">
        <f t="shared" ref="D132:D195" si="25">0.7*B131+0.3*D131</f>
        <v>9.28521666940917</v>
      </c>
      <c r="E132">
        <f t="shared" ref="E132:E195" si="26">0.2*B131+0.8*E131</f>
        <v>10.504497300113346</v>
      </c>
      <c r="F132">
        <f t="shared" ref="F132:F195" si="27">+($B132-C132)^2</f>
        <v>2.066195591304194E-2</v>
      </c>
      <c r="G132">
        <f t="shared" ref="G132:G195" si="28">+($B132-D132)^2</f>
        <v>4.2292347866686817E-3</v>
      </c>
      <c r="H132">
        <f t="shared" ref="H132:H195" si="29">+($B132-E132)^2</f>
        <v>1.6494603901142761</v>
      </c>
      <c r="I132">
        <f t="shared" ref="I132:I195" si="30">+ABS($B132-C132)</f>
        <v>0.14374267255426254</v>
      </c>
      <c r="J132">
        <f t="shared" ref="J132:J195" si="31">+ABS($B132-D132)</f>
        <v>6.5032567123470386E-2</v>
      </c>
      <c r="K132">
        <f t="shared" ref="K132:K195" si="32">+ABS($B132-E132)</f>
        <v>1.2843131978276467</v>
      </c>
      <c r="L132">
        <f t="shared" ref="L132:L195" si="33">+ABS(($B132-C132)/C132)</f>
        <v>1.5836897496347944E-2</v>
      </c>
      <c r="M132">
        <f t="shared" ref="M132:M195" si="34">+ABS(($B132-D132)/D132)</f>
        <v>7.0038825628835318E-3</v>
      </c>
      <c r="N132">
        <f t="shared" ref="N132:N195" si="35">+ABS(($B132-E132)/E132)</f>
        <v>0.12226317558421274</v>
      </c>
    </row>
    <row r="133" spans="1:14" x14ac:dyDescent="0.25">
      <c r="A133" s="7" t="s">
        <v>98</v>
      </c>
      <c r="B133" s="9">
        <v>9.8175710625055999</v>
      </c>
      <c r="C133">
        <f t="shared" si="24"/>
        <v>9.2058098350302746</v>
      </c>
      <c r="D133">
        <f t="shared" si="25"/>
        <v>9.2396938724227411</v>
      </c>
      <c r="E133">
        <f t="shared" si="26"/>
        <v>10.247634660547817</v>
      </c>
      <c r="F133">
        <f t="shared" si="27"/>
        <v>0.37425179944211662</v>
      </c>
      <c r="G133">
        <f t="shared" si="28"/>
        <v>0.3339420468180605</v>
      </c>
      <c r="H133">
        <f t="shared" si="29"/>
        <v>0.18495469836101774</v>
      </c>
      <c r="I133">
        <f t="shared" si="30"/>
        <v>0.61176122747532524</v>
      </c>
      <c r="J133">
        <f t="shared" si="31"/>
        <v>0.57787719008285876</v>
      </c>
      <c r="K133">
        <f t="shared" si="32"/>
        <v>0.43006359804221717</v>
      </c>
      <c r="L133">
        <f t="shared" si="33"/>
        <v>6.645381975493668E-2</v>
      </c>
      <c r="M133">
        <f t="shared" si="34"/>
        <v>6.2542893526767188E-2</v>
      </c>
      <c r="N133">
        <f t="shared" si="35"/>
        <v>4.196710873172628E-2</v>
      </c>
    </row>
    <row r="134" spans="1:14" x14ac:dyDescent="0.25">
      <c r="A134" s="4" t="s">
        <v>97</v>
      </c>
      <c r="B134" s="6">
        <v>12.476696630348</v>
      </c>
      <c r="C134">
        <f t="shared" si="24"/>
        <v>9.7563949397580672</v>
      </c>
      <c r="D134">
        <f t="shared" si="25"/>
        <v>9.6442079054807426</v>
      </c>
      <c r="E134">
        <f t="shared" si="26"/>
        <v>10.161621940939375</v>
      </c>
      <c r="F134">
        <f t="shared" si="27"/>
        <v>7.400041287826447</v>
      </c>
      <c r="G134">
        <f t="shared" si="28"/>
        <v>8.0229923765001416</v>
      </c>
      <c r="H134">
        <f t="shared" si="29"/>
        <v>5.3595708175404431</v>
      </c>
      <c r="I134">
        <f t="shared" si="30"/>
        <v>2.7203016905899329</v>
      </c>
      <c r="J134">
        <f t="shared" si="31"/>
        <v>2.8324887248672574</v>
      </c>
      <c r="K134">
        <f t="shared" si="32"/>
        <v>2.3150746894086254</v>
      </c>
      <c r="L134">
        <f t="shared" si="33"/>
        <v>0.27882242440847615</v>
      </c>
      <c r="M134">
        <f t="shared" si="34"/>
        <v>0.29369843045975524</v>
      </c>
      <c r="N134">
        <f t="shared" si="35"/>
        <v>0.22782531202834849</v>
      </c>
    </row>
    <row r="135" spans="1:14" x14ac:dyDescent="0.25">
      <c r="A135" s="7" t="s">
        <v>96</v>
      </c>
      <c r="B135" s="9">
        <v>11.869993035915</v>
      </c>
      <c r="C135">
        <f t="shared" si="24"/>
        <v>12.204666461289007</v>
      </c>
      <c r="D135">
        <f t="shared" si="25"/>
        <v>11.626950012887823</v>
      </c>
      <c r="E135">
        <f t="shared" si="26"/>
        <v>10.6246368788211</v>
      </c>
      <c r="F135">
        <f t="shared" si="27"/>
        <v>0.11200630165157081</v>
      </c>
      <c r="G135">
        <f t="shared" si="28"/>
        <v>5.9069911042188755E-2</v>
      </c>
      <c r="H135">
        <f t="shared" si="29"/>
        <v>1.5509119580116861</v>
      </c>
      <c r="I135">
        <f t="shared" si="30"/>
        <v>0.33467342537400668</v>
      </c>
      <c r="J135">
        <f t="shared" si="31"/>
        <v>0.24304302302717673</v>
      </c>
      <c r="K135">
        <f t="shared" si="32"/>
        <v>1.2453561570938998</v>
      </c>
      <c r="L135">
        <f t="shared" si="33"/>
        <v>2.7421759245574651E-2</v>
      </c>
      <c r="M135">
        <f t="shared" si="34"/>
        <v>2.0903420308660239E-2</v>
      </c>
      <c r="N135">
        <f t="shared" si="35"/>
        <v>0.1172139971744694</v>
      </c>
    </row>
    <row r="136" spans="1:14" x14ac:dyDescent="0.25">
      <c r="A136" s="4" t="s">
        <v>95</v>
      </c>
      <c r="B136" s="6">
        <v>10.363710853084299</v>
      </c>
      <c r="C136">
        <f t="shared" si="24"/>
        <v>11.903460378452401</v>
      </c>
      <c r="D136">
        <f t="shared" si="25"/>
        <v>11.797080129006847</v>
      </c>
      <c r="E136">
        <f t="shared" si="26"/>
        <v>10.873708110239882</v>
      </c>
      <c r="F136">
        <f t="shared" si="27"/>
        <v>2.370828600871294</v>
      </c>
      <c r="G136">
        <f t="shared" si="28"/>
        <v>2.0545474811587292</v>
      </c>
      <c r="H136">
        <f t="shared" si="29"/>
        <v>0.26009720230621725</v>
      </c>
      <c r="I136">
        <f t="shared" si="30"/>
        <v>1.5397495253681015</v>
      </c>
      <c r="J136">
        <f t="shared" si="31"/>
        <v>1.4333692759225478</v>
      </c>
      <c r="K136">
        <f t="shared" si="32"/>
        <v>0.50999725715558242</v>
      </c>
      <c r="L136">
        <f t="shared" si="33"/>
        <v>0.129353102074028</v>
      </c>
      <c r="M136">
        <f t="shared" si="34"/>
        <v>0.12150203781342103</v>
      </c>
      <c r="N136">
        <f t="shared" si="35"/>
        <v>4.6901871191053289E-2</v>
      </c>
    </row>
    <row r="137" spans="1:14" x14ac:dyDescent="0.25">
      <c r="A137" s="7" t="s">
        <v>94</v>
      </c>
      <c r="B137" s="9">
        <v>10.8641973805909</v>
      </c>
      <c r="C137">
        <f t="shared" si="24"/>
        <v>10.51768580562111</v>
      </c>
      <c r="D137">
        <f t="shared" si="25"/>
        <v>10.793721635861063</v>
      </c>
      <c r="E137">
        <f t="shared" si="26"/>
        <v>10.771708658808766</v>
      </c>
      <c r="F137">
        <f t="shared" si="27"/>
        <v>0.12007027158804472</v>
      </c>
      <c r="G137">
        <f t="shared" si="28"/>
        <v>4.9668305952251445E-3</v>
      </c>
      <c r="H137">
        <f t="shared" si="29"/>
        <v>8.554163656892981E-3</v>
      </c>
      <c r="I137">
        <f t="shared" si="30"/>
        <v>0.34651157496979046</v>
      </c>
      <c r="J137">
        <f t="shared" si="31"/>
        <v>7.0475744729836975E-2</v>
      </c>
      <c r="K137">
        <f t="shared" si="32"/>
        <v>9.2488721782133965E-2</v>
      </c>
      <c r="L137">
        <f t="shared" si="33"/>
        <v>3.2945610029974426E-2</v>
      </c>
      <c r="M137">
        <f t="shared" si="34"/>
        <v>6.5293276135349222E-3</v>
      </c>
      <c r="N137">
        <f t="shared" si="35"/>
        <v>8.5862628401576369E-3</v>
      </c>
    </row>
    <row r="138" spans="1:14" x14ac:dyDescent="0.25">
      <c r="A138" s="4" t="s">
        <v>93</v>
      </c>
      <c r="B138" s="6">
        <v>10.7094687859766</v>
      </c>
      <c r="C138">
        <f t="shared" si="24"/>
        <v>10.829546223093921</v>
      </c>
      <c r="D138">
        <f t="shared" si="25"/>
        <v>10.843054657171947</v>
      </c>
      <c r="E138">
        <f t="shared" si="26"/>
        <v>10.790206403165193</v>
      </c>
      <c r="F138">
        <f t="shared" si="27"/>
        <v>1.4418590904664018E-2</v>
      </c>
      <c r="G138">
        <f t="shared" si="28"/>
        <v>1.784518498301985E-2</v>
      </c>
      <c r="H138">
        <f t="shared" si="29"/>
        <v>6.518562829291745E-3</v>
      </c>
      <c r="I138">
        <f t="shared" si="30"/>
        <v>0.12007743711732033</v>
      </c>
      <c r="J138">
        <f t="shared" si="31"/>
        <v>0.13358587119534704</v>
      </c>
      <c r="K138">
        <f t="shared" si="32"/>
        <v>8.0737617188592736E-2</v>
      </c>
      <c r="L138">
        <f t="shared" si="33"/>
        <v>1.1087947236538514E-2</v>
      </c>
      <c r="M138">
        <f t="shared" si="34"/>
        <v>1.2319948152893338E-2</v>
      </c>
      <c r="N138">
        <f t="shared" si="35"/>
        <v>7.4824905263081165E-3</v>
      </c>
    </row>
    <row r="139" spans="1:14" x14ac:dyDescent="0.25">
      <c r="A139" s="7" t="s">
        <v>92</v>
      </c>
      <c r="B139" s="9">
        <v>10.0261430976688</v>
      </c>
      <c r="C139">
        <f t="shared" si="24"/>
        <v>10.721476529688333</v>
      </c>
      <c r="D139">
        <f t="shared" si="25"/>
        <v>10.749544547335203</v>
      </c>
      <c r="E139">
        <f t="shared" si="26"/>
        <v>10.774058879727477</v>
      </c>
      <c r="F139">
        <f t="shared" si="27"/>
        <v>0.48348858168406222</v>
      </c>
      <c r="G139">
        <f t="shared" si="28"/>
        <v>0.52330965737945301</v>
      </c>
      <c r="H139">
        <f t="shared" si="29"/>
        <v>0.5593780170524415</v>
      </c>
      <c r="I139">
        <f t="shared" si="30"/>
        <v>0.69533343201953279</v>
      </c>
      <c r="J139">
        <f t="shared" si="31"/>
        <v>0.72340144966640274</v>
      </c>
      <c r="K139">
        <f t="shared" si="32"/>
        <v>0.74791578205867637</v>
      </c>
      <c r="L139">
        <f t="shared" si="33"/>
        <v>6.4854260520378695E-2</v>
      </c>
      <c r="M139">
        <f t="shared" si="34"/>
        <v>6.729600928494528E-2</v>
      </c>
      <c r="N139">
        <f t="shared" si="35"/>
        <v>6.9418200736396429E-2</v>
      </c>
    </row>
    <row r="140" spans="1:14" x14ac:dyDescent="0.25">
      <c r="A140" s="4" t="s">
        <v>91</v>
      </c>
      <c r="B140" s="6">
        <v>10.8630801444586</v>
      </c>
      <c r="C140">
        <f t="shared" si="24"/>
        <v>10.095676440870754</v>
      </c>
      <c r="D140">
        <f t="shared" si="25"/>
        <v>10.243163532568721</v>
      </c>
      <c r="E140">
        <f t="shared" si="26"/>
        <v>10.624475723315742</v>
      </c>
      <c r="F140">
        <f t="shared" si="27"/>
        <v>0.58890844428034195</v>
      </c>
      <c r="G140">
        <f t="shared" si="28"/>
        <v>0.38429660569702701</v>
      </c>
      <c r="H140">
        <f t="shared" si="29"/>
        <v>5.6932069788918321E-2</v>
      </c>
      <c r="I140">
        <f t="shared" si="30"/>
        <v>0.7674037035878456</v>
      </c>
      <c r="J140">
        <f t="shared" si="31"/>
        <v>0.61991661188987912</v>
      </c>
      <c r="K140">
        <f t="shared" si="32"/>
        <v>0.23860442114285796</v>
      </c>
      <c r="L140">
        <f t="shared" si="33"/>
        <v>7.6013104033438778E-2</v>
      </c>
      <c r="M140">
        <f t="shared" si="34"/>
        <v>6.0520034647383987E-2</v>
      </c>
      <c r="N140">
        <f t="shared" si="35"/>
        <v>2.2457994856088112E-2</v>
      </c>
    </row>
    <row r="141" spans="1:14" x14ac:dyDescent="0.25">
      <c r="A141" s="7" t="s">
        <v>90</v>
      </c>
      <c r="B141" s="9">
        <v>9.7482736870421096</v>
      </c>
      <c r="C141">
        <f t="shared" si="24"/>
        <v>10.786339774099815</v>
      </c>
      <c r="D141">
        <f t="shared" si="25"/>
        <v>10.677105160891635</v>
      </c>
      <c r="E141">
        <f t="shared" si="26"/>
        <v>10.672196607544315</v>
      </c>
      <c r="F141">
        <f t="shared" si="27"/>
        <v>1.077581201099296</v>
      </c>
      <c r="G141">
        <f t="shared" si="28"/>
        <v>0.86272790681348188</v>
      </c>
      <c r="H141">
        <f t="shared" si="29"/>
        <v>0.85363356302932425</v>
      </c>
      <c r="I141">
        <f t="shared" si="30"/>
        <v>1.0380660870577056</v>
      </c>
      <c r="J141">
        <f t="shared" si="31"/>
        <v>0.92883147384952558</v>
      </c>
      <c r="K141">
        <f t="shared" si="32"/>
        <v>0.92392292050220526</v>
      </c>
      <c r="L141">
        <f t="shared" si="33"/>
        <v>9.6238956754385985E-2</v>
      </c>
      <c r="M141">
        <f t="shared" si="34"/>
        <v>8.6992818732522417E-2</v>
      </c>
      <c r="N141">
        <f t="shared" si="35"/>
        <v>8.6572891643419692E-2</v>
      </c>
    </row>
    <row r="142" spans="1:14" x14ac:dyDescent="0.25">
      <c r="A142" s="4" t="s">
        <v>89</v>
      </c>
      <c r="B142" s="6">
        <v>9.9421722451311503</v>
      </c>
      <c r="C142">
        <f t="shared" si="24"/>
        <v>9.8520802957478804</v>
      </c>
      <c r="D142">
        <f t="shared" si="25"/>
        <v>10.026923129196966</v>
      </c>
      <c r="E142">
        <f t="shared" si="26"/>
        <v>10.487412023443873</v>
      </c>
      <c r="F142">
        <f t="shared" si="27"/>
        <v>8.1165593436776685E-3</v>
      </c>
      <c r="G142">
        <f t="shared" si="28"/>
        <v>7.1827123499373447E-3</v>
      </c>
      <c r="H142">
        <f t="shared" si="29"/>
        <v>0.29728641585450755</v>
      </c>
      <c r="I142">
        <f t="shared" si="30"/>
        <v>9.009194938326992E-2</v>
      </c>
      <c r="J142">
        <f t="shared" si="31"/>
        <v>8.4750884065815768E-2</v>
      </c>
      <c r="K142">
        <f t="shared" si="32"/>
        <v>0.54523977831272319</v>
      </c>
      <c r="L142">
        <f t="shared" si="33"/>
        <v>9.1444595129978046E-3</v>
      </c>
      <c r="M142">
        <f t="shared" si="34"/>
        <v>8.4523320837110363E-3</v>
      </c>
      <c r="N142">
        <f t="shared" si="35"/>
        <v>5.1989926312981501E-2</v>
      </c>
    </row>
    <row r="143" spans="1:14" x14ac:dyDescent="0.25">
      <c r="A143" s="7" t="s">
        <v>88</v>
      </c>
      <c r="B143" s="9">
        <v>8.8534533595396994</v>
      </c>
      <c r="C143">
        <f t="shared" si="24"/>
        <v>9.9331630501928245</v>
      </c>
      <c r="D143">
        <f t="shared" si="25"/>
        <v>9.9675975103508936</v>
      </c>
      <c r="E143">
        <f t="shared" si="26"/>
        <v>10.37836406778133</v>
      </c>
      <c r="F143">
        <f t="shared" si="27"/>
        <v>1.1657730160902673</v>
      </c>
      <c r="G143">
        <f t="shared" si="28"/>
        <v>1.2413171887867971</v>
      </c>
      <c r="H143">
        <f t="shared" si="29"/>
        <v>2.3253526681099923</v>
      </c>
      <c r="I143">
        <f t="shared" si="30"/>
        <v>1.0797096906531252</v>
      </c>
      <c r="J143">
        <f t="shared" si="31"/>
        <v>1.1141441508111942</v>
      </c>
      <c r="K143">
        <f t="shared" si="32"/>
        <v>1.5249107082416309</v>
      </c>
      <c r="L143">
        <f t="shared" si="33"/>
        <v>0.10869746979862227</v>
      </c>
      <c r="M143">
        <f t="shared" si="34"/>
        <v>0.11177659909062405</v>
      </c>
      <c r="N143">
        <f t="shared" si="35"/>
        <v>0.14693170313571624</v>
      </c>
    </row>
    <row r="144" spans="1:14" x14ac:dyDescent="0.25">
      <c r="A144" s="4" t="s">
        <v>87</v>
      </c>
      <c r="B144" s="6">
        <v>9.2477927205027708</v>
      </c>
      <c r="C144">
        <f t="shared" si="24"/>
        <v>8.9614243286050126</v>
      </c>
      <c r="D144">
        <f t="shared" si="25"/>
        <v>9.1876966047830564</v>
      </c>
      <c r="E144">
        <f t="shared" si="26"/>
        <v>10.073381926133006</v>
      </c>
      <c r="F144">
        <f t="shared" si="27"/>
        <v>8.200685587810802E-2</v>
      </c>
      <c r="G144">
        <f t="shared" si="28"/>
        <v>3.6115431245973047E-3</v>
      </c>
      <c r="H144">
        <f t="shared" si="29"/>
        <v>0.68159753645316312</v>
      </c>
      <c r="I144">
        <f t="shared" si="30"/>
        <v>0.2863683918977582</v>
      </c>
      <c r="J144">
        <f t="shared" si="31"/>
        <v>6.0096115719714405E-2</v>
      </c>
      <c r="K144">
        <f t="shared" si="32"/>
        <v>0.82558920563023541</v>
      </c>
      <c r="L144">
        <f t="shared" si="33"/>
        <v>3.1955678182057023E-2</v>
      </c>
      <c r="M144">
        <f t="shared" si="34"/>
        <v>6.5409338493424727E-3</v>
      </c>
      <c r="N144">
        <f t="shared" si="35"/>
        <v>8.1957500637242747E-2</v>
      </c>
    </row>
    <row r="145" spans="1:14" x14ac:dyDescent="0.25">
      <c r="A145" s="7" t="s">
        <v>86</v>
      </c>
      <c r="B145" s="9">
        <v>9.5508246304495898</v>
      </c>
      <c r="C145">
        <f t="shared" si="24"/>
        <v>9.2191558813129948</v>
      </c>
      <c r="D145">
        <f t="shared" si="25"/>
        <v>9.2297638857868556</v>
      </c>
      <c r="E145">
        <f t="shared" si="26"/>
        <v>9.9082640850069605</v>
      </c>
      <c r="F145">
        <f t="shared" si="27"/>
        <v>0.11000415915383362</v>
      </c>
      <c r="G145">
        <f t="shared" si="28"/>
        <v>0.10308000176338945</v>
      </c>
      <c r="H145">
        <f t="shared" si="29"/>
        <v>0.12776296367427067</v>
      </c>
      <c r="I145">
        <f t="shared" si="30"/>
        <v>0.33166874913659505</v>
      </c>
      <c r="J145">
        <f t="shared" si="31"/>
        <v>0.32106074466273427</v>
      </c>
      <c r="K145">
        <f t="shared" si="32"/>
        <v>0.35743945455737069</v>
      </c>
      <c r="L145">
        <f t="shared" si="33"/>
        <v>3.5976043078833231E-2</v>
      </c>
      <c r="M145">
        <f t="shared" si="34"/>
        <v>3.4785369228907764E-2</v>
      </c>
      <c r="N145">
        <f t="shared" si="35"/>
        <v>3.6074881683688956E-2</v>
      </c>
    </row>
    <row r="146" spans="1:14" x14ac:dyDescent="0.25">
      <c r="A146" s="4" t="s">
        <v>85</v>
      </c>
      <c r="B146" s="6">
        <v>12.0697898274764</v>
      </c>
      <c r="C146">
        <f t="shared" si="24"/>
        <v>9.5176577555359323</v>
      </c>
      <c r="D146">
        <f t="shared" si="25"/>
        <v>9.4545064070507685</v>
      </c>
      <c r="E146">
        <f t="shared" si="26"/>
        <v>9.8367761940954868</v>
      </c>
      <c r="F146">
        <f t="shared" si="27"/>
        <v>6.5133781126271471</v>
      </c>
      <c r="G146">
        <f t="shared" si="28"/>
        <v>6.8397073691531922</v>
      </c>
      <c r="H146">
        <f t="shared" si="29"/>
        <v>4.9863498868650291</v>
      </c>
      <c r="I146">
        <f t="shared" si="30"/>
        <v>2.5521320719404681</v>
      </c>
      <c r="J146">
        <f t="shared" si="31"/>
        <v>2.6152834204256319</v>
      </c>
      <c r="K146">
        <f t="shared" si="32"/>
        <v>2.2330136333809136</v>
      </c>
      <c r="L146">
        <f t="shared" si="33"/>
        <v>0.26814707331286669</v>
      </c>
      <c r="M146">
        <f t="shared" si="34"/>
        <v>0.27661765805936361</v>
      </c>
      <c r="N146">
        <f t="shared" si="35"/>
        <v>0.22700665231372016</v>
      </c>
    </row>
    <row r="147" spans="1:14" x14ac:dyDescent="0.25">
      <c r="A147" s="7" t="s">
        <v>84</v>
      </c>
      <c r="B147" s="9">
        <v>11.789310582972499</v>
      </c>
      <c r="C147">
        <f t="shared" si="24"/>
        <v>11.814576620282354</v>
      </c>
      <c r="D147">
        <f t="shared" si="25"/>
        <v>11.28520480134871</v>
      </c>
      <c r="E147">
        <f t="shared" si="26"/>
        <v>10.283378920771669</v>
      </c>
      <c r="F147">
        <f t="shared" si="27"/>
        <v>6.3837264134298459E-4</v>
      </c>
      <c r="G147">
        <f t="shared" si="28"/>
        <v>0.2541226390665311</v>
      </c>
      <c r="H147">
        <f t="shared" si="29"/>
        <v>2.2678301712189537</v>
      </c>
      <c r="I147">
        <f t="shared" si="30"/>
        <v>2.5266037309854994E-2</v>
      </c>
      <c r="J147">
        <f t="shared" si="31"/>
        <v>0.50410578162378883</v>
      </c>
      <c r="K147">
        <f t="shared" si="32"/>
        <v>1.5059316622008296</v>
      </c>
      <c r="L147">
        <f t="shared" si="33"/>
        <v>2.1385478398337362E-3</v>
      </c>
      <c r="M147">
        <f t="shared" si="34"/>
        <v>4.4669617476817296E-2</v>
      </c>
      <c r="N147">
        <f t="shared" si="35"/>
        <v>0.14644327256666176</v>
      </c>
    </row>
    <row r="148" spans="1:14" x14ac:dyDescent="0.25">
      <c r="A148" s="4" t="s">
        <v>83</v>
      </c>
      <c r="B148" s="6">
        <v>10.2061950614975</v>
      </c>
      <c r="C148">
        <f t="shared" si="24"/>
        <v>11.791837186703484</v>
      </c>
      <c r="D148">
        <f t="shared" si="25"/>
        <v>11.638078848485362</v>
      </c>
      <c r="E148">
        <f t="shared" si="26"/>
        <v>10.584565253211837</v>
      </c>
      <c r="F148">
        <f t="shared" si="27"/>
        <v>2.5142609492277503</v>
      </c>
      <c r="G148">
        <f t="shared" si="28"/>
        <v>2.0502911794387022</v>
      </c>
      <c r="H148">
        <f t="shared" si="29"/>
        <v>0.14316400197794427</v>
      </c>
      <c r="I148">
        <f t="shared" si="30"/>
        <v>1.5856421252059842</v>
      </c>
      <c r="J148">
        <f t="shared" si="31"/>
        <v>1.4318837869878625</v>
      </c>
      <c r="K148">
        <f t="shared" si="32"/>
        <v>0.37837019171433717</v>
      </c>
      <c r="L148">
        <f t="shared" si="33"/>
        <v>0.13446947240706136</v>
      </c>
      <c r="M148">
        <f t="shared" si="34"/>
        <v>0.12303437754885249</v>
      </c>
      <c r="N148">
        <f t="shared" si="35"/>
        <v>3.5747353118685959E-2</v>
      </c>
    </row>
    <row r="149" spans="1:14" x14ac:dyDescent="0.25">
      <c r="A149" s="7" t="s">
        <v>82</v>
      </c>
      <c r="B149" s="9">
        <v>10.173671408695199</v>
      </c>
      <c r="C149">
        <f t="shared" si="24"/>
        <v>10.364759274018098</v>
      </c>
      <c r="D149">
        <f t="shared" si="25"/>
        <v>10.635760197593857</v>
      </c>
      <c r="E149">
        <f t="shared" si="26"/>
        <v>10.508891214868971</v>
      </c>
      <c r="F149">
        <f t="shared" si="27"/>
        <v>3.6514572273662435E-2</v>
      </c>
      <c r="G149">
        <f t="shared" si="28"/>
        <v>0.21352604882582851</v>
      </c>
      <c r="H149">
        <f t="shared" si="29"/>
        <v>0.11237231845118105</v>
      </c>
      <c r="I149">
        <f t="shared" si="30"/>
        <v>0.19108786532289912</v>
      </c>
      <c r="J149">
        <f t="shared" si="31"/>
        <v>0.46208878889865801</v>
      </c>
      <c r="K149">
        <f t="shared" si="32"/>
        <v>0.33521980617377167</v>
      </c>
      <c r="L149">
        <f t="shared" si="33"/>
        <v>1.843630520217767E-2</v>
      </c>
      <c r="M149">
        <f t="shared" si="34"/>
        <v>4.3446709996639167E-2</v>
      </c>
      <c r="N149">
        <f t="shared" si="35"/>
        <v>3.1898684582391632E-2</v>
      </c>
    </row>
    <row r="150" spans="1:14" x14ac:dyDescent="0.25">
      <c r="A150" s="4" t="s">
        <v>81</v>
      </c>
      <c r="B150" s="6">
        <v>9.4211416354269009</v>
      </c>
      <c r="C150">
        <f t="shared" si="24"/>
        <v>10.19278019522749</v>
      </c>
      <c r="D150">
        <f t="shared" si="25"/>
        <v>10.312298045364797</v>
      </c>
      <c r="E150">
        <f t="shared" si="26"/>
        <v>10.441847253634217</v>
      </c>
      <c r="F150">
        <f t="shared" si="27"/>
        <v>0.59542606697112754</v>
      </c>
      <c r="G150">
        <f t="shared" si="28"/>
        <v>0.79415974697339875</v>
      </c>
      <c r="H150">
        <f t="shared" si="29"/>
        <v>1.0418399590399792</v>
      </c>
      <c r="I150">
        <f t="shared" si="30"/>
        <v>0.77163855980058926</v>
      </c>
      <c r="J150">
        <f t="shared" si="31"/>
        <v>0.89115640993789569</v>
      </c>
      <c r="K150">
        <f t="shared" si="32"/>
        <v>1.020705618207316</v>
      </c>
      <c r="L150">
        <f t="shared" si="33"/>
        <v>7.5704424604573481E-2</v>
      </c>
      <c r="M150">
        <f t="shared" si="34"/>
        <v>8.6416859367098628E-2</v>
      </c>
      <c r="N150">
        <f t="shared" si="35"/>
        <v>9.7751441235847045E-2</v>
      </c>
    </row>
    <row r="151" spans="1:14" x14ac:dyDescent="0.25">
      <c r="A151" s="7" t="s">
        <v>80</v>
      </c>
      <c r="B151" s="9">
        <v>9.2366781279690198</v>
      </c>
      <c r="C151">
        <f t="shared" si="24"/>
        <v>9.4983054914069598</v>
      </c>
      <c r="D151">
        <f t="shared" si="25"/>
        <v>9.6884885584082685</v>
      </c>
      <c r="E151">
        <f t="shared" si="26"/>
        <v>10.237706129992755</v>
      </c>
      <c r="F151">
        <f t="shared" si="27"/>
        <v>6.8448877299487954E-2</v>
      </c>
      <c r="G151">
        <f t="shared" si="28"/>
        <v>0.20413266505369923</v>
      </c>
      <c r="H151">
        <f t="shared" si="29"/>
        <v>1.0020570608356321</v>
      </c>
      <c r="I151">
        <f t="shared" si="30"/>
        <v>0.26162736343794002</v>
      </c>
      <c r="J151">
        <f t="shared" si="31"/>
        <v>0.45181043043924873</v>
      </c>
      <c r="K151">
        <f t="shared" si="32"/>
        <v>1.0010280020237357</v>
      </c>
      <c r="L151">
        <f t="shared" si="33"/>
        <v>2.7544635585224353E-2</v>
      </c>
      <c r="M151">
        <f t="shared" si="34"/>
        <v>4.663373731779244E-2</v>
      </c>
      <c r="N151">
        <f t="shared" si="35"/>
        <v>9.7778544266970871E-2</v>
      </c>
    </row>
    <row r="152" spans="1:14" x14ac:dyDescent="0.25">
      <c r="A152" s="4" t="s">
        <v>79</v>
      </c>
      <c r="B152" s="6">
        <v>9.8817155736834401</v>
      </c>
      <c r="C152">
        <f t="shared" si="24"/>
        <v>9.2628408643128139</v>
      </c>
      <c r="D152">
        <f t="shared" si="25"/>
        <v>9.3722212571007937</v>
      </c>
      <c r="E152">
        <f t="shared" si="26"/>
        <v>10.037500529588009</v>
      </c>
      <c r="F152">
        <f t="shared" si="27"/>
        <v>0.38300590589857703</v>
      </c>
      <c r="G152">
        <f t="shared" si="28"/>
        <v>0.25958445863001794</v>
      </c>
      <c r="H152">
        <f t="shared" si="29"/>
        <v>2.4268952486188364E-2</v>
      </c>
      <c r="I152">
        <f t="shared" si="30"/>
        <v>0.61887470937062616</v>
      </c>
      <c r="J152">
        <f t="shared" si="31"/>
        <v>0.50949431658264643</v>
      </c>
      <c r="K152">
        <f t="shared" si="32"/>
        <v>0.15578495590456853</v>
      </c>
      <c r="L152">
        <f t="shared" si="33"/>
        <v>6.6812624597166595E-2</v>
      </c>
      <c r="M152">
        <f t="shared" si="34"/>
        <v>5.4362173342486109E-2</v>
      </c>
      <c r="N152">
        <f t="shared" si="35"/>
        <v>1.5520293667268455E-2</v>
      </c>
    </row>
    <row r="153" spans="1:14" x14ac:dyDescent="0.25">
      <c r="A153" s="7" t="s">
        <v>78</v>
      </c>
      <c r="B153" s="9">
        <v>9.2688264382162195</v>
      </c>
      <c r="C153">
        <f t="shared" si="24"/>
        <v>9.8198281027463779</v>
      </c>
      <c r="D153">
        <f t="shared" si="25"/>
        <v>9.7288672787086448</v>
      </c>
      <c r="E153">
        <f t="shared" si="26"/>
        <v>10.006343538407094</v>
      </c>
      <c r="F153">
        <f t="shared" si="27"/>
        <v>0.30360283431500512</v>
      </c>
      <c r="G153">
        <f t="shared" si="28"/>
        <v>0.21163757492097701</v>
      </c>
      <c r="H153">
        <f t="shared" si="29"/>
        <v>0.54393147307395673</v>
      </c>
      <c r="I153">
        <f t="shared" si="30"/>
        <v>0.55100166453015831</v>
      </c>
      <c r="J153">
        <f t="shared" si="31"/>
        <v>0.46004084049242522</v>
      </c>
      <c r="K153">
        <f t="shared" si="32"/>
        <v>0.73751710019087469</v>
      </c>
      <c r="L153">
        <f t="shared" si="33"/>
        <v>5.6111131352294848E-2</v>
      </c>
      <c r="M153">
        <f t="shared" si="34"/>
        <v>4.7286166756453939E-2</v>
      </c>
      <c r="N153">
        <f t="shared" si="35"/>
        <v>7.37049549978053E-2</v>
      </c>
    </row>
    <row r="154" spans="1:14" x14ac:dyDescent="0.25">
      <c r="A154" s="4" t="s">
        <v>77</v>
      </c>
      <c r="B154" s="6">
        <v>8.9784295101805895</v>
      </c>
      <c r="C154">
        <f t="shared" si="24"/>
        <v>9.3239266046692357</v>
      </c>
      <c r="D154">
        <f t="shared" si="25"/>
        <v>9.406838690363946</v>
      </c>
      <c r="E154">
        <f t="shared" si="26"/>
        <v>9.8588401183689189</v>
      </c>
      <c r="F154">
        <f t="shared" si="27"/>
        <v>0.1193682423000965</v>
      </c>
      <c r="G154">
        <f t="shared" si="28"/>
        <v>0.18353442566537562</v>
      </c>
      <c r="H154">
        <f t="shared" si="29"/>
        <v>0.77512283901054402</v>
      </c>
      <c r="I154">
        <f t="shared" si="30"/>
        <v>0.34549709448864618</v>
      </c>
      <c r="J154">
        <f t="shared" si="31"/>
        <v>0.4284091801833565</v>
      </c>
      <c r="K154">
        <f t="shared" si="32"/>
        <v>0.88041060818832939</v>
      </c>
      <c r="L154">
        <f t="shared" si="33"/>
        <v>3.7054892121912257E-2</v>
      </c>
      <c r="M154">
        <f t="shared" si="34"/>
        <v>4.554231174626229E-2</v>
      </c>
      <c r="N154">
        <f t="shared" si="35"/>
        <v>8.9301641736531948E-2</v>
      </c>
    </row>
    <row r="155" spans="1:14" x14ac:dyDescent="0.25">
      <c r="A155" s="7" t="s">
        <v>76</v>
      </c>
      <c r="B155" s="9">
        <v>7.79277690180104</v>
      </c>
      <c r="C155">
        <f t="shared" si="24"/>
        <v>9.0129792196294556</v>
      </c>
      <c r="D155">
        <f t="shared" si="25"/>
        <v>9.1069522642355967</v>
      </c>
      <c r="E155">
        <f t="shared" si="26"/>
        <v>9.6827579967312527</v>
      </c>
      <c r="F155">
        <f t="shared" si="27"/>
        <v>1.4888936964338377</v>
      </c>
      <c r="G155">
        <f t="shared" si="28"/>
        <v>1.7270568832299984</v>
      </c>
      <c r="H155">
        <f t="shared" si="29"/>
        <v>3.5720285391936057</v>
      </c>
      <c r="I155">
        <f t="shared" si="30"/>
        <v>1.2202023178284156</v>
      </c>
      <c r="J155">
        <f t="shared" si="31"/>
        <v>1.3141753624345567</v>
      </c>
      <c r="K155">
        <f t="shared" si="32"/>
        <v>1.8899810949302127</v>
      </c>
      <c r="L155">
        <f t="shared" si="33"/>
        <v>0.13538279497759464</v>
      </c>
      <c r="M155">
        <f t="shared" si="34"/>
        <v>0.14430462840960809</v>
      </c>
      <c r="N155">
        <f t="shared" si="35"/>
        <v>0.19519036782373789</v>
      </c>
    </row>
    <row r="156" spans="1:14" x14ac:dyDescent="0.25">
      <c r="A156" s="4" t="s">
        <v>75</v>
      </c>
      <c r="B156" s="6">
        <v>8.4794372130664808</v>
      </c>
      <c r="C156">
        <f t="shared" si="24"/>
        <v>7.9147971335838818</v>
      </c>
      <c r="D156">
        <f t="shared" si="25"/>
        <v>8.1870295105314064</v>
      </c>
      <c r="E156">
        <f t="shared" si="26"/>
        <v>9.3047617777452096</v>
      </c>
      <c r="F156">
        <f t="shared" si="27"/>
        <v>0.31881841935811567</v>
      </c>
      <c r="G156">
        <f t="shared" si="28"/>
        <v>8.5502264501840564E-2</v>
      </c>
      <c r="H156">
        <f t="shared" si="29"/>
        <v>0.68116063706213326</v>
      </c>
      <c r="I156">
        <f t="shared" si="30"/>
        <v>0.56464007948259898</v>
      </c>
      <c r="J156">
        <f t="shared" si="31"/>
        <v>0.29240770253507442</v>
      </c>
      <c r="K156">
        <f t="shared" si="32"/>
        <v>0.82532456467872883</v>
      </c>
      <c r="L156">
        <f t="shared" si="33"/>
        <v>7.1339804413524568E-2</v>
      </c>
      <c r="M156">
        <f t="shared" si="34"/>
        <v>3.5715970262344236E-2</v>
      </c>
      <c r="N156">
        <f t="shared" si="35"/>
        <v>8.8699161181397479E-2</v>
      </c>
    </row>
    <row r="157" spans="1:14" x14ac:dyDescent="0.25">
      <c r="A157" s="7" t="s">
        <v>74</v>
      </c>
      <c r="B157" s="9">
        <v>8.4421586550257501</v>
      </c>
      <c r="C157">
        <f t="shared" si="24"/>
        <v>8.4229732051182218</v>
      </c>
      <c r="D157">
        <f t="shared" si="25"/>
        <v>8.3917149023059583</v>
      </c>
      <c r="E157">
        <f t="shared" si="26"/>
        <v>9.1396968648094639</v>
      </c>
      <c r="F157">
        <f t="shared" si="27"/>
        <v>3.6808148815427961E-4</v>
      </c>
      <c r="G157">
        <f t="shared" si="28"/>
        <v>2.5445721884555074E-3</v>
      </c>
      <c r="H157">
        <f t="shared" si="29"/>
        <v>0.48655955410826823</v>
      </c>
      <c r="I157">
        <f t="shared" si="30"/>
        <v>1.9185449907528351E-2</v>
      </c>
      <c r="J157">
        <f t="shared" si="31"/>
        <v>5.0443752719791846E-2</v>
      </c>
      <c r="K157">
        <f t="shared" si="32"/>
        <v>0.69753820978371373</v>
      </c>
      <c r="L157">
        <f t="shared" si="33"/>
        <v>2.2777526937721123E-3</v>
      </c>
      <c r="M157">
        <f t="shared" si="34"/>
        <v>6.0111375692625604E-3</v>
      </c>
      <c r="N157">
        <f t="shared" si="35"/>
        <v>7.6319621985433905E-2</v>
      </c>
    </row>
    <row r="158" spans="1:14" x14ac:dyDescent="0.25">
      <c r="A158" s="4" t="s">
        <v>73</v>
      </c>
      <c r="B158" s="6">
        <v>11.1012332832703</v>
      </c>
      <c r="C158">
        <f t="shared" si="24"/>
        <v>8.4402401100349973</v>
      </c>
      <c r="D158">
        <f t="shared" si="25"/>
        <v>8.4270255292098124</v>
      </c>
      <c r="E158">
        <f t="shared" si="26"/>
        <v>9.0001892228527218</v>
      </c>
      <c r="F158">
        <f t="shared" si="27"/>
        <v>7.0808846680048871</v>
      </c>
      <c r="G158">
        <f t="shared" si="28"/>
        <v>7.1513871118772387</v>
      </c>
      <c r="H158">
        <f t="shared" si="29"/>
        <v>4.4143861438159853</v>
      </c>
      <c r="I158">
        <f t="shared" si="30"/>
        <v>2.6609931732353029</v>
      </c>
      <c r="J158">
        <f t="shared" si="31"/>
        <v>2.6742077540604878</v>
      </c>
      <c r="K158">
        <f t="shared" si="32"/>
        <v>2.1010440604175784</v>
      </c>
      <c r="L158">
        <f t="shared" si="33"/>
        <v>0.31527458206686837</v>
      </c>
      <c r="M158">
        <f t="shared" si="34"/>
        <v>0.31733708943815714</v>
      </c>
      <c r="N158">
        <f t="shared" si="35"/>
        <v>0.23344443193291289</v>
      </c>
    </row>
    <row r="159" spans="1:14" x14ac:dyDescent="0.25">
      <c r="A159" s="7" t="s">
        <v>72</v>
      </c>
      <c r="B159" s="9">
        <v>10.679110533413599</v>
      </c>
      <c r="C159">
        <f t="shared" si="24"/>
        <v>10.83513396594677</v>
      </c>
      <c r="D159">
        <f t="shared" si="25"/>
        <v>10.298970957052154</v>
      </c>
      <c r="E159">
        <f t="shared" si="26"/>
        <v>9.4203980349362375</v>
      </c>
      <c r="F159">
        <f t="shared" si="27"/>
        <v>2.4343311499433057E-2</v>
      </c>
      <c r="G159">
        <f t="shared" si="28"/>
        <v>0.14450609751625923</v>
      </c>
      <c r="H159">
        <f t="shared" si="29"/>
        <v>1.5843571538231223</v>
      </c>
      <c r="I159">
        <f t="shared" si="30"/>
        <v>0.1560234325331713</v>
      </c>
      <c r="J159">
        <f t="shared" si="31"/>
        <v>0.38013957636144546</v>
      </c>
      <c r="K159">
        <f t="shared" si="32"/>
        <v>1.2587124984773617</v>
      </c>
      <c r="L159">
        <f t="shared" si="33"/>
        <v>1.4399769585085884E-2</v>
      </c>
      <c r="M159">
        <f t="shared" si="34"/>
        <v>3.6910442601175347E-2</v>
      </c>
      <c r="N159">
        <f t="shared" si="35"/>
        <v>0.13361563851222996</v>
      </c>
    </row>
    <row r="160" spans="1:14" x14ac:dyDescent="0.25">
      <c r="A160" s="4" t="s">
        <v>71</v>
      </c>
      <c r="B160" s="6">
        <v>9.7343512724919208</v>
      </c>
      <c r="C160">
        <f t="shared" si="24"/>
        <v>10.694712876666916</v>
      </c>
      <c r="D160">
        <f t="shared" si="25"/>
        <v>10.565068660505165</v>
      </c>
      <c r="E160">
        <f t="shared" si="26"/>
        <v>9.6721405346317102</v>
      </c>
      <c r="F160">
        <f t="shared" si="27"/>
        <v>0.92229441077357011</v>
      </c>
      <c r="G160">
        <f t="shared" si="28"/>
        <v>0.69009137874754756</v>
      </c>
      <c r="H160">
        <f t="shared" si="29"/>
        <v>3.8701759051118388E-3</v>
      </c>
      <c r="I160">
        <f t="shared" si="30"/>
        <v>0.96036160417499516</v>
      </c>
      <c r="J160">
        <f t="shared" si="31"/>
        <v>0.83071738801324457</v>
      </c>
      <c r="K160">
        <f t="shared" si="32"/>
        <v>6.2210737860210585E-2</v>
      </c>
      <c r="L160">
        <f t="shared" si="33"/>
        <v>8.9797792166094945E-2</v>
      </c>
      <c r="M160">
        <f t="shared" si="34"/>
        <v>7.8628678592375947E-2</v>
      </c>
      <c r="N160">
        <f t="shared" si="35"/>
        <v>6.4319514007743278E-3</v>
      </c>
    </row>
    <row r="161" spans="1:14" x14ac:dyDescent="0.25">
      <c r="A161" s="7" t="s">
        <v>70</v>
      </c>
      <c r="B161" s="9">
        <v>8.9650030401632108</v>
      </c>
      <c r="C161">
        <f t="shared" si="24"/>
        <v>9.8303874329094221</v>
      </c>
      <c r="D161">
        <f t="shared" si="25"/>
        <v>9.9835664888958942</v>
      </c>
      <c r="E161">
        <f t="shared" si="26"/>
        <v>9.684582682203752</v>
      </c>
      <c r="F161">
        <f t="shared" si="27"/>
        <v>0.74889014720872882</v>
      </c>
      <c r="G161">
        <f t="shared" si="28"/>
        <v>1.0374714990942175</v>
      </c>
      <c r="H161">
        <f t="shared" si="29"/>
        <v>0.51779486123919338</v>
      </c>
      <c r="I161">
        <f t="shared" si="30"/>
        <v>0.86538439274621126</v>
      </c>
      <c r="J161">
        <f t="shared" si="31"/>
        <v>1.0185634487326833</v>
      </c>
      <c r="K161">
        <f t="shared" si="32"/>
        <v>0.71957964204054115</v>
      </c>
      <c r="L161">
        <f t="shared" si="33"/>
        <v>8.8031565251349433E-2</v>
      </c>
      <c r="M161">
        <f t="shared" si="34"/>
        <v>0.10202400613704218</v>
      </c>
      <c r="N161">
        <f t="shared" si="35"/>
        <v>7.4301564213275828E-2</v>
      </c>
    </row>
    <row r="162" spans="1:14" x14ac:dyDescent="0.25">
      <c r="A162" s="4" t="s">
        <v>69</v>
      </c>
      <c r="B162" s="6">
        <v>8.7982368909579307</v>
      </c>
      <c r="C162">
        <f t="shared" si="24"/>
        <v>9.0515414794378319</v>
      </c>
      <c r="D162">
        <f t="shared" si="25"/>
        <v>9.2705720747830149</v>
      </c>
      <c r="E162">
        <f t="shared" si="26"/>
        <v>9.5406667537956444</v>
      </c>
      <c r="F162">
        <f t="shared" si="27"/>
        <v>6.4163214544972105E-2</v>
      </c>
      <c r="G162">
        <f t="shared" si="28"/>
        <v>0.22310052587907608</v>
      </c>
      <c r="H162">
        <f t="shared" si="29"/>
        <v>0.55120210123322644</v>
      </c>
      <c r="I162">
        <f t="shared" si="30"/>
        <v>0.25330458847990123</v>
      </c>
      <c r="J162">
        <f t="shared" si="31"/>
        <v>0.47233518382508421</v>
      </c>
      <c r="K162">
        <f t="shared" si="32"/>
        <v>0.74242986283771373</v>
      </c>
      <c r="L162">
        <f t="shared" si="33"/>
        <v>2.7984690680071138E-2</v>
      </c>
      <c r="M162">
        <f t="shared" si="34"/>
        <v>5.0949950015478369E-2</v>
      </c>
      <c r="N162">
        <f t="shared" si="35"/>
        <v>7.7817398091422338E-2</v>
      </c>
    </row>
    <row r="163" spans="1:14" x14ac:dyDescent="0.25">
      <c r="A163" s="7" t="s">
        <v>68</v>
      </c>
      <c r="B163" s="9">
        <v>9.1946135814646404</v>
      </c>
      <c r="C163">
        <f t="shared" si="24"/>
        <v>8.8235673498059217</v>
      </c>
      <c r="D163">
        <f t="shared" si="25"/>
        <v>8.9399374461054553</v>
      </c>
      <c r="E163">
        <f t="shared" si="26"/>
        <v>9.3921807812281024</v>
      </c>
      <c r="F163">
        <f t="shared" si="27"/>
        <v>0.13767530602813549</v>
      </c>
      <c r="G163">
        <f t="shared" si="28"/>
        <v>6.4859933921489976E-2</v>
      </c>
      <c r="H163">
        <f t="shared" si="29"/>
        <v>3.9032798422375718E-2</v>
      </c>
      <c r="I163">
        <f t="shared" si="30"/>
        <v>0.37104623165871864</v>
      </c>
      <c r="J163">
        <f t="shared" si="31"/>
        <v>0.2546761353591851</v>
      </c>
      <c r="K163">
        <f t="shared" si="32"/>
        <v>0.19756719976346204</v>
      </c>
      <c r="L163">
        <f t="shared" si="33"/>
        <v>4.205172544717755E-2</v>
      </c>
      <c r="M163">
        <f t="shared" si="34"/>
        <v>2.848746279205016E-2</v>
      </c>
      <c r="N163">
        <f t="shared" si="35"/>
        <v>2.1035285027555504E-2</v>
      </c>
    </row>
    <row r="164" spans="1:14" x14ac:dyDescent="0.25">
      <c r="A164" s="4" t="s">
        <v>67</v>
      </c>
      <c r="B164" s="6">
        <v>9.2897531419744208</v>
      </c>
      <c r="C164">
        <f t="shared" si="24"/>
        <v>9.1575089582987683</v>
      </c>
      <c r="D164">
        <f t="shared" si="25"/>
        <v>9.1182107408568847</v>
      </c>
      <c r="E164">
        <f t="shared" si="26"/>
        <v>9.35266734127541</v>
      </c>
      <c r="F164">
        <f t="shared" si="27"/>
        <v>1.7488524116039714E-2</v>
      </c>
      <c r="G164">
        <f t="shared" si="28"/>
        <v>2.9426795381169671E-2</v>
      </c>
      <c r="H164">
        <f t="shared" si="29"/>
        <v>3.9581964736845878E-3</v>
      </c>
      <c r="I164">
        <f t="shared" si="30"/>
        <v>0.13224418367565249</v>
      </c>
      <c r="J164">
        <f t="shared" si="31"/>
        <v>0.17154240111753616</v>
      </c>
      <c r="K164">
        <f t="shared" si="32"/>
        <v>6.2914199300989182E-2</v>
      </c>
      <c r="L164">
        <f t="shared" si="33"/>
        <v>1.4441065171528928E-2</v>
      </c>
      <c r="M164">
        <f t="shared" si="34"/>
        <v>1.8813164774629396E-2</v>
      </c>
      <c r="N164">
        <f t="shared" si="35"/>
        <v>6.7268723461738839E-3</v>
      </c>
    </row>
    <row r="165" spans="1:14" x14ac:dyDescent="0.25">
      <c r="A165" s="7" t="s">
        <v>66</v>
      </c>
      <c r="B165" s="9">
        <v>8.9010274837347492</v>
      </c>
      <c r="C165">
        <f t="shared" si="24"/>
        <v>9.2765287236068552</v>
      </c>
      <c r="D165">
        <f t="shared" si="25"/>
        <v>9.2382904216391601</v>
      </c>
      <c r="E165">
        <f t="shared" si="26"/>
        <v>9.3400845014152125</v>
      </c>
      <c r="F165">
        <f t="shared" si="27"/>
        <v>0.14100118114548893</v>
      </c>
      <c r="G165">
        <f t="shared" si="28"/>
        <v>0.11374628928391457</v>
      </c>
      <c r="H165">
        <f t="shared" si="29"/>
        <v>0.19277106477446271</v>
      </c>
      <c r="I165">
        <f t="shared" si="30"/>
        <v>0.37550123987210604</v>
      </c>
      <c r="J165">
        <f t="shared" si="31"/>
        <v>0.33726293790441098</v>
      </c>
      <c r="K165">
        <f t="shared" si="32"/>
        <v>0.43905701768046335</v>
      </c>
      <c r="L165">
        <f t="shared" si="33"/>
        <v>4.0478637113097349E-2</v>
      </c>
      <c r="M165">
        <f t="shared" si="34"/>
        <v>3.6507072468129884E-2</v>
      </c>
      <c r="N165">
        <f t="shared" si="35"/>
        <v>4.7007820712321957E-2</v>
      </c>
    </row>
    <row r="166" spans="1:14" x14ac:dyDescent="0.25">
      <c r="A166" s="4" t="s">
        <v>65</v>
      </c>
      <c r="B166" s="6">
        <v>8.3503507604118994</v>
      </c>
      <c r="C166">
        <f t="shared" si="24"/>
        <v>8.9385776077219603</v>
      </c>
      <c r="D166">
        <f t="shared" si="25"/>
        <v>9.0022063651060726</v>
      </c>
      <c r="E166">
        <f t="shared" si="26"/>
        <v>9.2522730978791206</v>
      </c>
      <c r="F166">
        <f t="shared" si="27"/>
        <v>0.3460108238963337</v>
      </c>
      <c r="G166">
        <f t="shared" si="28"/>
        <v>0.42491572937120625</v>
      </c>
      <c r="H166">
        <f t="shared" si="29"/>
        <v>0.81346390282233594</v>
      </c>
      <c r="I166">
        <f t="shared" si="30"/>
        <v>0.58822684731006092</v>
      </c>
      <c r="J166">
        <f t="shared" si="31"/>
        <v>0.65185560469417325</v>
      </c>
      <c r="K166">
        <f t="shared" si="32"/>
        <v>0.90192233746722117</v>
      </c>
      <c r="L166">
        <f t="shared" si="33"/>
        <v>6.5807656779966514E-2</v>
      </c>
      <c r="M166">
        <f t="shared" si="34"/>
        <v>7.2410648929451912E-2</v>
      </c>
      <c r="N166">
        <f t="shared" si="35"/>
        <v>9.7481162512806391E-2</v>
      </c>
    </row>
    <row r="167" spans="1:14" x14ac:dyDescent="0.25">
      <c r="A167" s="7" t="s">
        <v>64</v>
      </c>
      <c r="B167" s="9">
        <v>7.8602638377877598</v>
      </c>
      <c r="C167">
        <f t="shared" si="24"/>
        <v>8.4091734451429048</v>
      </c>
      <c r="D167">
        <f t="shared" si="25"/>
        <v>8.5459074418201517</v>
      </c>
      <c r="E167">
        <f t="shared" si="26"/>
        <v>9.0718886303856774</v>
      </c>
      <c r="F167">
        <f t="shared" si="27"/>
        <v>0.30130175704677936</v>
      </c>
      <c r="G167">
        <f t="shared" si="28"/>
        <v>0.47010715175052742</v>
      </c>
      <c r="H167">
        <f t="shared" si="29"/>
        <v>1.4680346380379468</v>
      </c>
      <c r="I167">
        <f t="shared" si="30"/>
        <v>0.54890960735514494</v>
      </c>
      <c r="J167">
        <f t="shared" si="31"/>
        <v>0.68564360403239188</v>
      </c>
      <c r="K167">
        <f t="shared" si="32"/>
        <v>1.2116247925979176</v>
      </c>
      <c r="L167">
        <f t="shared" si="33"/>
        <v>6.527509640940897E-2</v>
      </c>
      <c r="M167">
        <f t="shared" si="34"/>
        <v>8.0230637729252069E-2</v>
      </c>
      <c r="N167">
        <f t="shared" si="35"/>
        <v>0.13355816434294202</v>
      </c>
    </row>
    <row r="168" spans="1:14" x14ac:dyDescent="0.25">
      <c r="A168" s="4" t="s">
        <v>63</v>
      </c>
      <c r="B168" s="6">
        <v>7.7100142034449801</v>
      </c>
      <c r="C168">
        <f t="shared" si="24"/>
        <v>7.9151547985232753</v>
      </c>
      <c r="D168">
        <f t="shared" si="25"/>
        <v>8.0659569189974771</v>
      </c>
      <c r="E168">
        <f t="shared" si="26"/>
        <v>8.8295636718660937</v>
      </c>
      <c r="F168">
        <f t="shared" si="27"/>
        <v>4.2082663749077064E-2</v>
      </c>
      <c r="G168">
        <f t="shared" si="28"/>
        <v>0.12669521675488579</v>
      </c>
      <c r="H168">
        <f t="shared" si="29"/>
        <v>1.253391012241998</v>
      </c>
      <c r="I168">
        <f t="shared" si="30"/>
        <v>0.20514059507829518</v>
      </c>
      <c r="J168">
        <f t="shared" si="31"/>
        <v>0.35594271555249701</v>
      </c>
      <c r="K168">
        <f t="shared" si="32"/>
        <v>1.1195494684211136</v>
      </c>
      <c r="L168">
        <f t="shared" si="33"/>
        <v>2.5917445748069024E-2</v>
      </c>
      <c r="M168">
        <f t="shared" si="34"/>
        <v>4.4129012729308921E-2</v>
      </c>
      <c r="N168">
        <f t="shared" si="35"/>
        <v>0.12679555978381674</v>
      </c>
    </row>
    <row r="169" spans="1:14" x14ac:dyDescent="0.25">
      <c r="A169" s="7" t="s">
        <v>62</v>
      </c>
      <c r="B169" s="9">
        <v>8.7229141060338495</v>
      </c>
      <c r="C169">
        <f t="shared" si="24"/>
        <v>7.7305282629528094</v>
      </c>
      <c r="D169">
        <f t="shared" si="25"/>
        <v>7.8167970181107282</v>
      </c>
      <c r="E169">
        <f t="shared" si="26"/>
        <v>8.6056537781818712</v>
      </c>
      <c r="F169">
        <f t="shared" si="27"/>
        <v>0.98482966154766682</v>
      </c>
      <c r="G169">
        <f t="shared" si="28"/>
        <v>0.82104817702627753</v>
      </c>
      <c r="H169">
        <f t="shared" si="29"/>
        <v>1.3749984487953455E-2</v>
      </c>
      <c r="I169">
        <f t="shared" si="30"/>
        <v>0.99238584308104016</v>
      </c>
      <c r="J169">
        <f t="shared" si="31"/>
        <v>0.90611708792312129</v>
      </c>
      <c r="K169">
        <f t="shared" si="32"/>
        <v>0.11726032785197837</v>
      </c>
      <c r="L169">
        <f t="shared" si="33"/>
        <v>0.12837231937135188</v>
      </c>
      <c r="M169">
        <f t="shared" si="34"/>
        <v>0.11591922955447603</v>
      </c>
      <c r="N169">
        <f t="shared" si="35"/>
        <v>1.3625963915637812E-2</v>
      </c>
    </row>
    <row r="170" spans="1:14" x14ac:dyDescent="0.25">
      <c r="A170" s="4" t="s">
        <v>61</v>
      </c>
      <c r="B170" s="6">
        <v>10.7851505845238</v>
      </c>
      <c r="C170">
        <f t="shared" si="24"/>
        <v>8.6236755217257457</v>
      </c>
      <c r="D170">
        <f t="shared" si="25"/>
        <v>8.4510789796569128</v>
      </c>
      <c r="E170">
        <f t="shared" si="26"/>
        <v>8.6291058437522672</v>
      </c>
      <c r="F170">
        <f t="shared" si="27"/>
        <v>4.6719744470978517</v>
      </c>
      <c r="G170">
        <f t="shared" si="28"/>
        <v>5.447890256645886</v>
      </c>
      <c r="H170">
        <f t="shared" si="29"/>
        <v>4.648528924208585</v>
      </c>
      <c r="I170">
        <f t="shared" si="30"/>
        <v>2.1614750627980541</v>
      </c>
      <c r="J170">
        <f t="shared" si="31"/>
        <v>2.334071604866887</v>
      </c>
      <c r="K170">
        <f t="shared" si="32"/>
        <v>2.1560447407715326</v>
      </c>
      <c r="L170">
        <f t="shared" si="33"/>
        <v>0.25064429399652388</v>
      </c>
      <c r="M170">
        <f t="shared" si="34"/>
        <v>0.27618622550864425</v>
      </c>
      <c r="N170">
        <f t="shared" si="35"/>
        <v>0.24985725981476678</v>
      </c>
    </row>
    <row r="171" spans="1:14" x14ac:dyDescent="0.25">
      <c r="A171" s="7" t="s">
        <v>60</v>
      </c>
      <c r="B171" s="9">
        <v>9.8563163401476199</v>
      </c>
      <c r="C171">
        <f t="shared" si="24"/>
        <v>10.569003078243995</v>
      </c>
      <c r="D171">
        <f t="shared" si="25"/>
        <v>10.084929103063732</v>
      </c>
      <c r="E171">
        <f t="shared" si="26"/>
        <v>9.0603147919065741</v>
      </c>
      <c r="F171">
        <f t="shared" si="27"/>
        <v>0.5079223866584508</v>
      </c>
      <c r="G171">
        <f t="shared" si="28"/>
        <v>5.2263795368138681E-2</v>
      </c>
      <c r="H171">
        <f t="shared" si="29"/>
        <v>0.63361846480214201</v>
      </c>
      <c r="I171">
        <f t="shared" si="30"/>
        <v>0.71268673809637484</v>
      </c>
      <c r="J171">
        <f t="shared" si="31"/>
        <v>0.22861276291611254</v>
      </c>
      <c r="K171">
        <f t="shared" si="32"/>
        <v>0.79600154824104585</v>
      </c>
      <c r="L171">
        <f t="shared" si="33"/>
        <v>6.7431784513661566E-2</v>
      </c>
      <c r="M171">
        <f t="shared" si="34"/>
        <v>2.2668752608946109E-2</v>
      </c>
      <c r="N171">
        <f t="shared" si="35"/>
        <v>8.7855837961844388E-2</v>
      </c>
    </row>
    <row r="172" spans="1:14" x14ac:dyDescent="0.25">
      <c r="A172" s="4" t="s">
        <v>59</v>
      </c>
      <c r="B172" s="6">
        <v>8.8606104478735599</v>
      </c>
      <c r="C172">
        <f t="shared" si="24"/>
        <v>9.9275850139572572</v>
      </c>
      <c r="D172">
        <f t="shared" si="25"/>
        <v>9.9249001690224539</v>
      </c>
      <c r="E172">
        <f t="shared" si="26"/>
        <v>9.2195151015547836</v>
      </c>
      <c r="F172">
        <f t="shared" si="27"/>
        <v>1.1384347246694941</v>
      </c>
      <c r="G172">
        <f t="shared" si="28"/>
        <v>1.1327126105431904</v>
      </c>
      <c r="H172">
        <f t="shared" si="29"/>
        <v>0.12881255043403914</v>
      </c>
      <c r="I172">
        <f t="shared" si="30"/>
        <v>1.0669745660836973</v>
      </c>
      <c r="J172">
        <f t="shared" si="31"/>
        <v>1.064289721148894</v>
      </c>
      <c r="K172">
        <f t="shared" si="32"/>
        <v>0.35890465368122371</v>
      </c>
      <c r="L172">
        <f t="shared" si="33"/>
        <v>0.10747574204437743</v>
      </c>
      <c r="M172">
        <f t="shared" si="34"/>
        <v>0.10723429989459737</v>
      </c>
      <c r="N172">
        <f t="shared" si="35"/>
        <v>3.8928799370446049E-2</v>
      </c>
    </row>
    <row r="173" spans="1:14" x14ac:dyDescent="0.25">
      <c r="A173" s="7" t="s">
        <v>58</v>
      </c>
      <c r="B173" s="9">
        <v>9.5040711841251806</v>
      </c>
      <c r="C173">
        <f t="shared" si="24"/>
        <v>8.9673079044819293</v>
      </c>
      <c r="D173">
        <f t="shared" si="25"/>
        <v>9.1798973642182276</v>
      </c>
      <c r="E173">
        <f t="shared" si="26"/>
        <v>9.1477341708185396</v>
      </c>
      <c r="F173">
        <f t="shared" si="27"/>
        <v>0.28811481837337921</v>
      </c>
      <c r="G173">
        <f t="shared" si="28"/>
        <v>0.10508866551306563</v>
      </c>
      <c r="H173">
        <f t="shared" si="29"/>
        <v>0.12697606705229728</v>
      </c>
      <c r="I173">
        <f t="shared" si="30"/>
        <v>0.53676327964325132</v>
      </c>
      <c r="J173">
        <f t="shared" si="31"/>
        <v>0.32417381990695304</v>
      </c>
      <c r="K173">
        <f t="shared" si="32"/>
        <v>0.35633701330664103</v>
      </c>
      <c r="L173">
        <f t="shared" si="33"/>
        <v>5.985779515555309E-2</v>
      </c>
      <c r="M173">
        <f t="shared" si="34"/>
        <v>3.5313447094793324E-2</v>
      </c>
      <c r="N173">
        <f t="shared" si="35"/>
        <v>3.8953582018524703E-2</v>
      </c>
    </row>
    <row r="174" spans="1:14" x14ac:dyDescent="0.25">
      <c r="A174" s="4" t="s">
        <v>57</v>
      </c>
      <c r="B174" s="6">
        <v>8.9337302074684004</v>
      </c>
      <c r="C174">
        <f t="shared" si="24"/>
        <v>9.4503948561608553</v>
      </c>
      <c r="D174">
        <f t="shared" si="25"/>
        <v>9.4068190381530936</v>
      </c>
      <c r="E174">
        <f t="shared" si="26"/>
        <v>9.2190015734798685</v>
      </c>
      <c r="F174">
        <f t="shared" si="27"/>
        <v>0.26694235920849779</v>
      </c>
      <c r="G174">
        <f t="shared" si="28"/>
        <v>0.22381304171861033</v>
      </c>
      <c r="H174">
        <f t="shared" si="29"/>
        <v>8.1379752266048988E-2</v>
      </c>
      <c r="I174">
        <f t="shared" si="30"/>
        <v>0.51666464869245488</v>
      </c>
      <c r="J174">
        <f t="shared" si="31"/>
        <v>0.47308883068469321</v>
      </c>
      <c r="K174">
        <f t="shared" si="32"/>
        <v>0.28527136601146807</v>
      </c>
      <c r="L174">
        <f t="shared" si="33"/>
        <v>5.4671223431011814E-2</v>
      </c>
      <c r="M174">
        <f t="shared" si="34"/>
        <v>5.0292115620157403E-2</v>
      </c>
      <c r="N174">
        <f t="shared" si="35"/>
        <v>3.0943846113672759E-2</v>
      </c>
    </row>
    <row r="175" spans="1:14" x14ac:dyDescent="0.25">
      <c r="A175" s="7" t="s">
        <v>56</v>
      </c>
      <c r="B175" s="9">
        <v>8.2457879368561606</v>
      </c>
      <c r="C175">
        <f t="shared" si="24"/>
        <v>8.9853966723376466</v>
      </c>
      <c r="D175">
        <f t="shared" si="25"/>
        <v>9.0756568566738078</v>
      </c>
      <c r="E175">
        <f t="shared" si="26"/>
        <v>9.1619473002775749</v>
      </c>
      <c r="F175">
        <f t="shared" si="27"/>
        <v>0.54702108160052265</v>
      </c>
      <c r="G175">
        <f t="shared" si="28"/>
        <v>0.68868242407930857</v>
      </c>
      <c r="H175">
        <f t="shared" si="29"/>
        <v>0.83934797918473103</v>
      </c>
      <c r="I175">
        <f t="shared" si="30"/>
        <v>0.73960873548148598</v>
      </c>
      <c r="J175">
        <f t="shared" si="31"/>
        <v>0.82986891981764721</v>
      </c>
      <c r="K175">
        <f t="shared" si="32"/>
        <v>0.91615936342141424</v>
      </c>
      <c r="L175">
        <f t="shared" si="33"/>
        <v>8.2312307675679819E-2</v>
      </c>
      <c r="M175">
        <f t="shared" si="34"/>
        <v>9.1438992562549448E-2</v>
      </c>
      <c r="N175">
        <f t="shared" si="35"/>
        <v>9.9996139837396553E-2</v>
      </c>
    </row>
    <row r="176" spans="1:14" x14ac:dyDescent="0.25">
      <c r="A176" s="4" t="s">
        <v>55</v>
      </c>
      <c r="B176" s="6">
        <v>8.8394016627336693</v>
      </c>
      <c r="C176">
        <f t="shared" si="24"/>
        <v>8.3197488104043096</v>
      </c>
      <c r="D176">
        <f t="shared" si="25"/>
        <v>8.4947486128014535</v>
      </c>
      <c r="E176">
        <f t="shared" si="26"/>
        <v>8.9787154275932934</v>
      </c>
      <c r="F176">
        <f t="shared" si="27"/>
        <v>0.27003908693403939</v>
      </c>
      <c r="G176">
        <f t="shared" si="28"/>
        <v>0.11878572482757843</v>
      </c>
      <c r="H176">
        <f t="shared" si="29"/>
        <v>1.9408325079362635E-2</v>
      </c>
      <c r="I176">
        <f t="shared" si="30"/>
        <v>0.51965285232935976</v>
      </c>
      <c r="J176">
        <f t="shared" si="31"/>
        <v>0.34465304993221579</v>
      </c>
      <c r="K176">
        <f t="shared" si="32"/>
        <v>0.1393137648596241</v>
      </c>
      <c r="L176">
        <f t="shared" si="33"/>
        <v>6.2460161258655417E-2</v>
      </c>
      <c r="M176">
        <f t="shared" si="34"/>
        <v>4.0572483735755172E-2</v>
      </c>
      <c r="N176">
        <f t="shared" si="35"/>
        <v>1.5516001813743479E-2</v>
      </c>
    </row>
    <row r="177" spans="1:14" x14ac:dyDescent="0.25">
      <c r="A177" s="7" t="s">
        <v>54</v>
      </c>
      <c r="B177" s="9">
        <v>9.0939568525087306</v>
      </c>
      <c r="C177">
        <f t="shared" si="24"/>
        <v>8.7874363775007343</v>
      </c>
      <c r="D177">
        <f t="shared" si="25"/>
        <v>8.7360057477540032</v>
      </c>
      <c r="E177">
        <f t="shared" si="26"/>
        <v>8.9508526746213697</v>
      </c>
      <c r="F177">
        <f t="shared" si="27"/>
        <v>9.3954801599127738E-2</v>
      </c>
      <c r="G177">
        <f t="shared" si="28"/>
        <v>0.12812899339512987</v>
      </c>
      <c r="H177">
        <f t="shared" si="29"/>
        <v>2.047880572881745E-2</v>
      </c>
      <c r="I177">
        <f t="shared" si="30"/>
        <v>0.3065204750079964</v>
      </c>
      <c r="J177">
        <f t="shared" si="31"/>
        <v>0.35795110475472747</v>
      </c>
      <c r="K177">
        <f t="shared" si="32"/>
        <v>0.14310417788736096</v>
      </c>
      <c r="L177">
        <f t="shared" si="33"/>
        <v>3.4881672178339568E-2</v>
      </c>
      <c r="M177">
        <f t="shared" si="34"/>
        <v>4.0974229538110758E-2</v>
      </c>
      <c r="N177">
        <f t="shared" si="35"/>
        <v>1.5987770449301292E-2</v>
      </c>
    </row>
    <row r="178" spans="1:14" x14ac:dyDescent="0.25">
      <c r="A178" s="4" t="s">
        <v>53</v>
      </c>
      <c r="B178" s="6">
        <v>8.9807676737036601</v>
      </c>
      <c r="C178">
        <f t="shared" si="24"/>
        <v>9.063304805007931</v>
      </c>
      <c r="D178">
        <f t="shared" si="25"/>
        <v>8.9865715210823112</v>
      </c>
      <c r="E178">
        <f t="shared" si="26"/>
        <v>8.9794735101988419</v>
      </c>
      <c r="F178">
        <f t="shared" si="27"/>
        <v>6.812378043938451E-3</v>
      </c>
      <c r="G178">
        <f t="shared" si="28"/>
        <v>3.3684644394674412E-5</v>
      </c>
      <c r="H178">
        <f t="shared" si="29"/>
        <v>1.6748591772034762E-6</v>
      </c>
      <c r="I178">
        <f t="shared" si="30"/>
        <v>8.2537131304270872E-2</v>
      </c>
      <c r="J178">
        <f t="shared" si="31"/>
        <v>5.8038473786510281E-3</v>
      </c>
      <c r="K178">
        <f t="shared" si="32"/>
        <v>1.2941635048182576E-3</v>
      </c>
      <c r="L178">
        <f t="shared" si="33"/>
        <v>9.106736789726521E-3</v>
      </c>
      <c r="M178">
        <f t="shared" si="34"/>
        <v>6.4583555197166367E-4</v>
      </c>
      <c r="N178">
        <f t="shared" si="35"/>
        <v>1.4412465311561452E-4</v>
      </c>
    </row>
    <row r="179" spans="1:14" x14ac:dyDescent="0.25">
      <c r="A179" s="7" t="s">
        <v>52</v>
      </c>
      <c r="B179" s="9">
        <v>8.1850246148028898</v>
      </c>
      <c r="C179">
        <f t="shared" si="24"/>
        <v>8.9890213868340876</v>
      </c>
      <c r="D179">
        <f t="shared" si="25"/>
        <v>8.9825088279172558</v>
      </c>
      <c r="E179">
        <f t="shared" si="26"/>
        <v>8.9797323428998048</v>
      </c>
      <c r="F179">
        <f t="shared" si="27"/>
        <v>0.6464108094365858</v>
      </c>
      <c r="G179">
        <f t="shared" si="28"/>
        <v>0.63598107016663952</v>
      </c>
      <c r="H179">
        <f t="shared" si="29"/>
        <v>0.63156037309696023</v>
      </c>
      <c r="I179">
        <f t="shared" si="30"/>
        <v>0.80399677203119779</v>
      </c>
      <c r="J179">
        <f t="shared" si="31"/>
        <v>0.79748421311436601</v>
      </c>
      <c r="K179">
        <f t="shared" si="32"/>
        <v>0.79470772809691503</v>
      </c>
      <c r="L179">
        <f t="shared" si="33"/>
        <v>8.9442080225638848E-2</v>
      </c>
      <c r="M179">
        <f t="shared" si="34"/>
        <v>8.8781901403293811E-2</v>
      </c>
      <c r="N179">
        <f t="shared" si="35"/>
        <v>8.8500157660632656E-2</v>
      </c>
    </row>
    <row r="180" spans="1:14" x14ac:dyDescent="0.25">
      <c r="A180" s="4" t="s">
        <v>51</v>
      </c>
      <c r="B180" s="6">
        <v>7.27097077778655</v>
      </c>
      <c r="C180">
        <f t="shared" si="24"/>
        <v>8.2654242920060099</v>
      </c>
      <c r="D180">
        <f t="shared" si="25"/>
        <v>8.4242698787371992</v>
      </c>
      <c r="E180">
        <f t="shared" si="26"/>
        <v>8.8207907972804218</v>
      </c>
      <c r="F180">
        <f t="shared" si="27"/>
        <v>0.98893779194343356</v>
      </c>
      <c r="G180">
        <f t="shared" si="28"/>
        <v>1.3300988162535758</v>
      </c>
      <c r="H180">
        <f t="shared" si="29"/>
        <v>2.4019420928239854</v>
      </c>
      <c r="I180">
        <f t="shared" si="30"/>
        <v>0.99445351421945993</v>
      </c>
      <c r="J180">
        <f t="shared" si="31"/>
        <v>1.1532991009506492</v>
      </c>
      <c r="K180">
        <f t="shared" si="32"/>
        <v>1.5498200194938718</v>
      </c>
      <c r="L180">
        <f t="shared" si="33"/>
        <v>0.12031487786794634</v>
      </c>
      <c r="M180">
        <f t="shared" si="34"/>
        <v>0.13690196510223021</v>
      </c>
      <c r="N180">
        <f t="shared" si="35"/>
        <v>0.17570080224232321</v>
      </c>
    </row>
    <row r="181" spans="1:14" x14ac:dyDescent="0.25">
      <c r="A181" s="7" t="s">
        <v>50</v>
      </c>
      <c r="B181" s="9">
        <v>8.5889170899723997</v>
      </c>
      <c r="C181">
        <f t="shared" si="24"/>
        <v>7.370416129208496</v>
      </c>
      <c r="D181">
        <f t="shared" si="25"/>
        <v>7.6169605080717435</v>
      </c>
      <c r="E181">
        <f t="shared" si="26"/>
        <v>8.5108267933816482</v>
      </c>
      <c r="F181">
        <f t="shared" si="27"/>
        <v>1.4847445913825563</v>
      </c>
      <c r="G181">
        <f t="shared" si="28"/>
        <v>0.94469959710000695</v>
      </c>
      <c r="H181">
        <f t="shared" si="29"/>
        <v>6.0980944216315362E-3</v>
      </c>
      <c r="I181">
        <f t="shared" si="30"/>
        <v>1.2185009607639037</v>
      </c>
      <c r="J181">
        <f t="shared" si="31"/>
        <v>0.97195658190065615</v>
      </c>
      <c r="K181">
        <f t="shared" si="32"/>
        <v>7.8090296590751507E-2</v>
      </c>
      <c r="L181">
        <f t="shared" si="33"/>
        <v>0.16532322455106177</v>
      </c>
      <c r="M181">
        <f t="shared" si="34"/>
        <v>0.127604256431508</v>
      </c>
      <c r="N181">
        <f t="shared" si="35"/>
        <v>9.1754066304671564E-3</v>
      </c>
    </row>
    <row r="182" spans="1:14" x14ac:dyDescent="0.25">
      <c r="A182" s="4" t="s">
        <v>49</v>
      </c>
      <c r="B182" s="6">
        <v>11.905330116589599</v>
      </c>
      <c r="C182">
        <f t="shared" si="24"/>
        <v>8.4670669938960099</v>
      </c>
      <c r="D182">
        <f t="shared" si="25"/>
        <v>8.2973301154022021</v>
      </c>
      <c r="E182">
        <f t="shared" si="26"/>
        <v>8.5264448526997985</v>
      </c>
      <c r="F182">
        <f t="shared" si="27"/>
        <v>11.821653300874674</v>
      </c>
      <c r="G182">
        <f t="shared" si="28"/>
        <v>13.017664008568259</v>
      </c>
      <c r="H182">
        <f t="shared" si="29"/>
        <v>11.416865626531651</v>
      </c>
      <c r="I182">
        <f t="shared" si="30"/>
        <v>3.4382631226935896</v>
      </c>
      <c r="J182">
        <f t="shared" si="31"/>
        <v>3.6080000011873974</v>
      </c>
      <c r="K182">
        <f t="shared" si="32"/>
        <v>3.378885263889801</v>
      </c>
      <c r="L182">
        <f t="shared" si="33"/>
        <v>0.40607486927554332</v>
      </c>
      <c r="M182">
        <f t="shared" si="34"/>
        <v>0.43483867111541391</v>
      </c>
      <c r="N182">
        <f t="shared" si="35"/>
        <v>0.39628301387769099</v>
      </c>
    </row>
    <row r="183" spans="1:14" x14ac:dyDescent="0.25">
      <c r="A183" s="7" t="s">
        <v>48</v>
      </c>
      <c r="B183" s="9">
        <v>10.002539627490201</v>
      </c>
      <c r="C183">
        <f t="shared" si="24"/>
        <v>11.561503804320241</v>
      </c>
      <c r="D183">
        <f t="shared" si="25"/>
        <v>10.82293011623338</v>
      </c>
      <c r="E183">
        <f t="shared" si="26"/>
        <v>9.2022219054777601</v>
      </c>
      <c r="F183">
        <f t="shared" si="27"/>
        <v>2.4303693046393642</v>
      </c>
      <c r="G183">
        <f t="shared" si="28"/>
        <v>0.67304055402027207</v>
      </c>
      <c r="H183">
        <f t="shared" si="29"/>
        <v>0.64050845616718222</v>
      </c>
      <c r="I183">
        <f t="shared" si="30"/>
        <v>1.55896417683004</v>
      </c>
      <c r="J183">
        <f t="shared" si="31"/>
        <v>0.82039048874317899</v>
      </c>
      <c r="K183">
        <f t="shared" si="32"/>
        <v>0.80031772201244067</v>
      </c>
      <c r="L183">
        <f t="shared" si="33"/>
        <v>0.13484095176680169</v>
      </c>
      <c r="M183">
        <f t="shared" si="34"/>
        <v>7.5801144415842639E-2</v>
      </c>
      <c r="N183">
        <f t="shared" si="35"/>
        <v>8.6970052475700416E-2</v>
      </c>
    </row>
    <row r="184" spans="1:14" x14ac:dyDescent="0.25">
      <c r="A184" s="4" t="s">
        <v>47</v>
      </c>
      <c r="B184" s="6">
        <v>10.1373919332206</v>
      </c>
      <c r="C184">
        <f t="shared" si="24"/>
        <v>10.158436045173206</v>
      </c>
      <c r="D184">
        <f t="shared" si="25"/>
        <v>10.248656774113154</v>
      </c>
      <c r="E184">
        <f t="shared" si="26"/>
        <v>9.3622854498802486</v>
      </c>
      <c r="F184">
        <f t="shared" si="27"/>
        <v>4.4285464787378312E-4</v>
      </c>
      <c r="G184">
        <f t="shared" si="28"/>
        <v>1.2379864818845371E-2</v>
      </c>
      <c r="H184">
        <f t="shared" si="29"/>
        <v>0.60079006051624706</v>
      </c>
      <c r="I184">
        <f t="shared" si="30"/>
        <v>2.1044111952605249E-2</v>
      </c>
      <c r="J184">
        <f t="shared" si="31"/>
        <v>0.11126484089255406</v>
      </c>
      <c r="K184">
        <f t="shared" si="32"/>
        <v>0.77510648334035182</v>
      </c>
      <c r="L184">
        <f t="shared" si="33"/>
        <v>2.0715897465933635E-3</v>
      </c>
      <c r="M184">
        <f t="shared" si="34"/>
        <v>1.0856529137905697E-2</v>
      </c>
      <c r="N184">
        <f t="shared" si="35"/>
        <v>8.2790306649992831E-2</v>
      </c>
    </row>
    <row r="185" spans="1:14" x14ac:dyDescent="0.25">
      <c r="A185" s="7" t="s">
        <v>46</v>
      </c>
      <c r="B185" s="9">
        <v>9.0158078393677492</v>
      </c>
      <c r="C185">
        <f t="shared" si="24"/>
        <v>10.139496344415861</v>
      </c>
      <c r="D185">
        <f t="shared" si="25"/>
        <v>10.170771385488367</v>
      </c>
      <c r="E185">
        <f t="shared" si="26"/>
        <v>9.5173067465483197</v>
      </c>
      <c r="F185">
        <f t="shared" si="27"/>
        <v>1.2626758563772593</v>
      </c>
      <c r="G185">
        <f t="shared" si="28"/>
        <v>1.333940792867512</v>
      </c>
      <c r="H185">
        <f t="shared" si="29"/>
        <v>0.25150115390330641</v>
      </c>
      <c r="I185">
        <f t="shared" si="30"/>
        <v>1.1236885050481114</v>
      </c>
      <c r="J185">
        <f t="shared" si="31"/>
        <v>1.1549635461206176</v>
      </c>
      <c r="K185">
        <f t="shared" si="32"/>
        <v>0.50149890718057044</v>
      </c>
      <c r="L185">
        <f t="shared" si="33"/>
        <v>0.11082291140298718</v>
      </c>
      <c r="M185">
        <f t="shared" si="34"/>
        <v>0.11355712387445036</v>
      </c>
      <c r="N185">
        <f t="shared" si="35"/>
        <v>5.2693363840820941E-2</v>
      </c>
    </row>
    <row r="186" spans="1:14" x14ac:dyDescent="0.25">
      <c r="A186" s="4" t="s">
        <v>45</v>
      </c>
      <c r="B186" s="6">
        <v>8.8474474391362303</v>
      </c>
      <c r="C186">
        <f t="shared" si="24"/>
        <v>9.1281766898725607</v>
      </c>
      <c r="D186">
        <f t="shared" si="25"/>
        <v>9.3622969032039336</v>
      </c>
      <c r="E186">
        <f t="shared" si="26"/>
        <v>9.4170069651122059</v>
      </c>
      <c r="F186">
        <f t="shared" si="27"/>
        <v>7.8808912218981453E-2</v>
      </c>
      <c r="G186">
        <f t="shared" si="28"/>
        <v>0.26506997065080129</v>
      </c>
      <c r="H186">
        <f t="shared" si="29"/>
        <v>0.32439805362997803</v>
      </c>
      <c r="I186">
        <f t="shared" si="30"/>
        <v>0.28072925073633037</v>
      </c>
      <c r="J186">
        <f t="shared" si="31"/>
        <v>0.51484946406770327</v>
      </c>
      <c r="K186">
        <f t="shared" si="32"/>
        <v>0.56955952597597559</v>
      </c>
      <c r="L186">
        <f t="shared" si="33"/>
        <v>3.0754142943770039E-2</v>
      </c>
      <c r="M186">
        <f t="shared" si="34"/>
        <v>5.4991789877066731E-2</v>
      </c>
      <c r="N186">
        <f t="shared" si="35"/>
        <v>6.0482011756607973E-2</v>
      </c>
    </row>
    <row r="187" spans="1:14" x14ac:dyDescent="0.25">
      <c r="A187" s="7" t="s">
        <v>44</v>
      </c>
      <c r="B187" s="9">
        <v>8.88315837113411</v>
      </c>
      <c r="C187">
        <f t="shared" si="24"/>
        <v>8.8755203642098639</v>
      </c>
      <c r="D187">
        <f t="shared" si="25"/>
        <v>9.0019022783565408</v>
      </c>
      <c r="E187">
        <f t="shared" si="26"/>
        <v>9.3030950599170126</v>
      </c>
      <c r="F187">
        <f t="shared" si="27"/>
        <v>5.8339149774831357E-5</v>
      </c>
      <c r="G187">
        <f t="shared" si="28"/>
        <v>1.4100115502449249E-2</v>
      </c>
      <c r="H187">
        <f t="shared" si="29"/>
        <v>0.17634682258594839</v>
      </c>
      <c r="I187">
        <f t="shared" si="30"/>
        <v>7.6380069242460991E-3</v>
      </c>
      <c r="J187">
        <f t="shared" si="31"/>
        <v>0.11874390722243078</v>
      </c>
      <c r="K187">
        <f t="shared" si="32"/>
        <v>0.41993668878290258</v>
      </c>
      <c r="L187">
        <f t="shared" si="33"/>
        <v>8.6057004105877753E-4</v>
      </c>
      <c r="M187">
        <f t="shared" si="34"/>
        <v>1.3190979367542037E-2</v>
      </c>
      <c r="N187">
        <f t="shared" si="35"/>
        <v>4.5139460155817067E-2</v>
      </c>
    </row>
    <row r="188" spans="1:14" x14ac:dyDescent="0.25">
      <c r="A188" s="4" t="s">
        <v>43</v>
      </c>
      <c r="B188" s="6">
        <v>9.8453081114519403</v>
      </c>
      <c r="C188">
        <f t="shared" si="24"/>
        <v>8.8823945704416847</v>
      </c>
      <c r="D188">
        <f t="shared" si="25"/>
        <v>8.9187815433008382</v>
      </c>
      <c r="E188">
        <f t="shared" si="26"/>
        <v>9.2191077221604321</v>
      </c>
      <c r="F188">
        <f t="shared" si="27"/>
        <v>0.92720248746090927</v>
      </c>
      <c r="G188">
        <f t="shared" si="28"/>
        <v>0.85845148148985884</v>
      </c>
      <c r="H188">
        <f t="shared" si="29"/>
        <v>0.39212692754883643</v>
      </c>
      <c r="I188">
        <f t="shared" si="30"/>
        <v>0.96291354101025561</v>
      </c>
      <c r="J188">
        <f t="shared" si="31"/>
        <v>0.92652656815110213</v>
      </c>
      <c r="K188">
        <f t="shared" si="32"/>
        <v>0.62620038929150823</v>
      </c>
      <c r="L188">
        <f t="shared" si="33"/>
        <v>0.10840697667435122</v>
      </c>
      <c r="M188">
        <f t="shared" si="34"/>
        <v>0.10388488199344267</v>
      </c>
      <c r="N188">
        <f t="shared" si="35"/>
        <v>6.7924186175445045E-2</v>
      </c>
    </row>
    <row r="189" spans="1:14" x14ac:dyDescent="0.25">
      <c r="A189" s="7" t="s">
        <v>42</v>
      </c>
      <c r="B189" s="9">
        <v>8.9884196388330597</v>
      </c>
      <c r="C189">
        <f t="shared" si="24"/>
        <v>9.7490167573509154</v>
      </c>
      <c r="D189">
        <f t="shared" si="25"/>
        <v>9.5673501410066102</v>
      </c>
      <c r="E189">
        <f t="shared" si="26"/>
        <v>9.3443478000187348</v>
      </c>
      <c r="F189">
        <f t="shared" si="27"/>
        <v>0.57850797669766507</v>
      </c>
      <c r="G189">
        <f t="shared" si="28"/>
        <v>0.33516052634691934</v>
      </c>
      <c r="H189">
        <f t="shared" si="29"/>
        <v>0.12668485592501588</v>
      </c>
      <c r="I189">
        <f t="shared" si="30"/>
        <v>0.76059711851785572</v>
      </c>
      <c r="J189">
        <f t="shared" si="31"/>
        <v>0.57893050217355047</v>
      </c>
      <c r="K189">
        <f t="shared" si="32"/>
        <v>0.35592816118567505</v>
      </c>
      <c r="L189">
        <f t="shared" si="33"/>
        <v>7.8017828612752485E-2</v>
      </c>
      <c r="M189">
        <f t="shared" si="34"/>
        <v>6.0511060391967575E-2</v>
      </c>
      <c r="N189">
        <f t="shared" si="35"/>
        <v>3.8090209055035538E-2</v>
      </c>
    </row>
    <row r="190" spans="1:14" x14ac:dyDescent="0.25">
      <c r="A190" s="4" t="s">
        <v>41</v>
      </c>
      <c r="B190" s="6">
        <v>8.50788441336333</v>
      </c>
      <c r="C190">
        <f t="shared" si="24"/>
        <v>9.0644793506848451</v>
      </c>
      <c r="D190">
        <f t="shared" si="25"/>
        <v>9.1620987894851247</v>
      </c>
      <c r="E190">
        <f t="shared" si="26"/>
        <v>9.2731621677815994</v>
      </c>
      <c r="F190">
        <f t="shared" si="27"/>
        <v>0.3097979242519413</v>
      </c>
      <c r="G190">
        <f t="shared" si="28"/>
        <v>0.42799644992442903</v>
      </c>
      <c r="H190">
        <f t="shared" si="29"/>
        <v>0.58565004140746901</v>
      </c>
      <c r="I190">
        <f t="shared" si="30"/>
        <v>0.5565949373215151</v>
      </c>
      <c r="J190">
        <f t="shared" si="31"/>
        <v>0.65421437612179467</v>
      </c>
      <c r="K190">
        <f t="shared" si="32"/>
        <v>0.7652777544182694</v>
      </c>
      <c r="L190">
        <f t="shared" si="33"/>
        <v>6.1403961086795668E-2</v>
      </c>
      <c r="M190">
        <f t="shared" si="34"/>
        <v>7.140442284606266E-2</v>
      </c>
      <c r="N190">
        <f t="shared" si="35"/>
        <v>8.2526083397649164E-2</v>
      </c>
    </row>
    <row r="191" spans="1:14" x14ac:dyDescent="0.25">
      <c r="A191" s="7" t="s">
        <v>40</v>
      </c>
      <c r="B191" s="9">
        <v>8.2943207485555508</v>
      </c>
      <c r="C191">
        <f t="shared" si="24"/>
        <v>8.5635439070954824</v>
      </c>
      <c r="D191">
        <f t="shared" si="25"/>
        <v>8.7041487261998682</v>
      </c>
      <c r="E191">
        <f t="shared" si="26"/>
        <v>9.1201066168979459</v>
      </c>
      <c r="F191">
        <f t="shared" si="27"/>
        <v>7.248110909421715E-2</v>
      </c>
      <c r="G191">
        <f t="shared" si="28"/>
        <v>0.16795897126003115</v>
      </c>
      <c r="H191">
        <f t="shared" si="29"/>
        <v>0.68192230035400347</v>
      </c>
      <c r="I191">
        <f t="shared" si="30"/>
        <v>0.26922315853993162</v>
      </c>
      <c r="J191">
        <f t="shared" si="31"/>
        <v>0.40982797764431744</v>
      </c>
      <c r="K191">
        <f t="shared" si="32"/>
        <v>0.82578586834239509</v>
      </c>
      <c r="L191">
        <f t="shared" si="33"/>
        <v>3.1438287870149392E-2</v>
      </c>
      <c r="M191">
        <f t="shared" si="34"/>
        <v>4.7084211280847867E-2</v>
      </c>
      <c r="N191">
        <f t="shared" si="35"/>
        <v>9.054563757098627E-2</v>
      </c>
    </row>
    <row r="192" spans="1:14" x14ac:dyDescent="0.25">
      <c r="A192" s="4" t="s">
        <v>39</v>
      </c>
      <c r="B192" s="6">
        <v>7.5094230398562196</v>
      </c>
      <c r="C192">
        <f t="shared" si="24"/>
        <v>8.3212430644095434</v>
      </c>
      <c r="D192">
        <f t="shared" si="25"/>
        <v>8.4172691418488448</v>
      </c>
      <c r="E192">
        <f t="shared" si="26"/>
        <v>8.9549494432294665</v>
      </c>
      <c r="F192">
        <f t="shared" si="27"/>
        <v>0.65905175226575929</v>
      </c>
      <c r="G192">
        <f t="shared" si="28"/>
        <v>0.82418454490320392</v>
      </c>
      <c r="H192">
        <f t="shared" si="29"/>
        <v>2.089546582849195</v>
      </c>
      <c r="I192">
        <f t="shared" si="30"/>
        <v>0.8118200245533238</v>
      </c>
      <c r="J192">
        <f t="shared" si="31"/>
        <v>0.90784610199262517</v>
      </c>
      <c r="K192">
        <f t="shared" si="32"/>
        <v>1.4455264033732469</v>
      </c>
      <c r="L192">
        <f t="shared" si="33"/>
        <v>9.7559946064492073E-2</v>
      </c>
      <c r="M192">
        <f t="shared" si="34"/>
        <v>0.10785518280258027</v>
      </c>
      <c r="N192">
        <f t="shared" si="35"/>
        <v>0.16142206190411945</v>
      </c>
    </row>
    <row r="193" spans="1:14" x14ac:dyDescent="0.25">
      <c r="A193" s="7" t="s">
        <v>38</v>
      </c>
      <c r="B193" s="9">
        <v>8.7427560690363109</v>
      </c>
      <c r="C193">
        <f t="shared" si="24"/>
        <v>7.5906050423115525</v>
      </c>
      <c r="D193">
        <f t="shared" si="25"/>
        <v>7.7817768704540065</v>
      </c>
      <c r="E193">
        <f t="shared" si="26"/>
        <v>8.6658441625548175</v>
      </c>
      <c r="F193">
        <f t="shared" si="27"/>
        <v>1.3274519883829148</v>
      </c>
      <c r="G193">
        <f t="shared" si="28"/>
        <v>0.92348102010788802</v>
      </c>
      <c r="H193">
        <f t="shared" si="29"/>
        <v>5.915441358617983E-3</v>
      </c>
      <c r="I193">
        <f t="shared" si="30"/>
        <v>1.1521510267247583</v>
      </c>
      <c r="J193">
        <f t="shared" si="31"/>
        <v>0.96097919858230441</v>
      </c>
      <c r="K193">
        <f t="shared" si="32"/>
        <v>7.6911906481493375E-2</v>
      </c>
      <c r="L193">
        <f t="shared" si="33"/>
        <v>0.1517864544792461</v>
      </c>
      <c r="M193">
        <f t="shared" si="34"/>
        <v>0.1234909731517705</v>
      </c>
      <c r="N193">
        <f t="shared" si="35"/>
        <v>8.8752930515217827E-3</v>
      </c>
    </row>
    <row r="194" spans="1:14" x14ac:dyDescent="0.25">
      <c r="A194" s="4" t="s">
        <v>37</v>
      </c>
      <c r="B194" s="6">
        <v>11.733266744144901</v>
      </c>
      <c r="C194">
        <f t="shared" si="24"/>
        <v>8.6275409663638349</v>
      </c>
      <c r="D194">
        <f t="shared" si="25"/>
        <v>8.4544623094616185</v>
      </c>
      <c r="E194">
        <f t="shared" si="26"/>
        <v>8.6812265438511158</v>
      </c>
      <c r="F194">
        <f t="shared" si="27"/>
        <v>9.6455326067738056</v>
      </c>
      <c r="G194">
        <f t="shared" si="28"/>
        <v>10.750558520898759</v>
      </c>
      <c r="H194">
        <f t="shared" si="29"/>
        <v>9.3149493842093278</v>
      </c>
      <c r="I194">
        <f t="shared" si="30"/>
        <v>3.1057257777810658</v>
      </c>
      <c r="J194">
        <f t="shared" si="31"/>
        <v>3.2788044346832823</v>
      </c>
      <c r="K194">
        <f t="shared" si="32"/>
        <v>3.052040200293785</v>
      </c>
      <c r="L194">
        <f t="shared" si="33"/>
        <v>0.35997809687480459</v>
      </c>
      <c r="M194">
        <f t="shared" si="34"/>
        <v>0.38781939225323453</v>
      </c>
      <c r="N194">
        <f t="shared" si="35"/>
        <v>0.35156785563389487</v>
      </c>
    </row>
    <row r="195" spans="1:14" x14ac:dyDescent="0.25">
      <c r="A195" s="7" t="s">
        <v>36</v>
      </c>
      <c r="B195" s="9">
        <v>10.504291994031</v>
      </c>
      <c r="C195">
        <f t="shared" si="24"/>
        <v>11.422694166366794</v>
      </c>
      <c r="D195">
        <f t="shared" si="25"/>
        <v>10.749625413739915</v>
      </c>
      <c r="E195">
        <f t="shared" si="26"/>
        <v>9.2916345839098735</v>
      </c>
      <c r="F195">
        <f t="shared" si="27"/>
        <v>0.84346255015110549</v>
      </c>
      <c r="G195">
        <f t="shared" si="28"/>
        <v>6.0188486826070739E-2</v>
      </c>
      <c r="H195">
        <f t="shared" si="29"/>
        <v>1.4705379943216779</v>
      </c>
      <c r="I195">
        <f t="shared" si="30"/>
        <v>0.91840217233579402</v>
      </c>
      <c r="J195">
        <f t="shared" si="31"/>
        <v>0.2453334197089152</v>
      </c>
      <c r="K195">
        <f t="shared" si="32"/>
        <v>1.2126574101211265</v>
      </c>
      <c r="L195">
        <f t="shared" si="33"/>
        <v>8.0401537409620527E-2</v>
      </c>
      <c r="M195">
        <f t="shared" si="34"/>
        <v>2.2822508716939648E-2</v>
      </c>
      <c r="N195">
        <f t="shared" si="35"/>
        <v>0.13051066517629306</v>
      </c>
    </row>
    <row r="196" spans="1:14" x14ac:dyDescent="0.25">
      <c r="A196" s="4" t="s">
        <v>35</v>
      </c>
      <c r="B196" s="6">
        <v>9.7046103598584406</v>
      </c>
      <c r="C196">
        <f t="shared" ref="C196:C227" si="36">0.9*B195+0.1*C195</f>
        <v>10.59613221126458</v>
      </c>
      <c r="D196">
        <f t="shared" ref="D196:D229" si="37">0.7*B195+0.3*D195</f>
        <v>10.577892019943674</v>
      </c>
      <c r="E196">
        <f t="shared" ref="E196:E229" si="38">0.2*B195+0.8*E195</f>
        <v>9.5341660659340981</v>
      </c>
      <c r="F196">
        <f t="shared" ref="F196:F228" si="39">+($B196-C196)^2</f>
        <v>0.79481121153463041</v>
      </c>
      <c r="G196">
        <f t="shared" ref="G196:G228" si="40">+($B196-D196)^2</f>
        <v>0.76262085784122058</v>
      </c>
      <c r="H196">
        <f t="shared" ref="H196:H228" si="41">+($B196-E196)^2</f>
        <v>2.9051257331367646E-2</v>
      </c>
      <c r="I196">
        <f t="shared" ref="I196:I228" si="42">+ABS($B196-C196)</f>
        <v>0.89152185140613938</v>
      </c>
      <c r="J196">
        <f t="shared" ref="J196:J228" si="43">+ABS($B196-D196)</f>
        <v>0.87328166008523311</v>
      </c>
      <c r="K196">
        <f t="shared" ref="K196:K228" si="44">+ABS($B196-E196)</f>
        <v>0.17044429392434246</v>
      </c>
      <c r="L196">
        <f t="shared" ref="L196:L228" si="45">+ABS(($B196-C196)/C196)</f>
        <v>8.4136535259382347E-2</v>
      </c>
      <c r="M196">
        <f t="shared" ref="M196:M228" si="46">+ABS(($B196-D196)/D196)</f>
        <v>8.2557248498920044E-2</v>
      </c>
      <c r="N196">
        <f t="shared" ref="N196:N228" si="47">+ABS(($B196-E196)/E196)</f>
        <v>1.7877210523251294E-2</v>
      </c>
    </row>
    <row r="197" spans="1:14" x14ac:dyDescent="0.25">
      <c r="A197" s="7" t="s">
        <v>34</v>
      </c>
      <c r="B197" s="9">
        <v>8.9077180953868904</v>
      </c>
      <c r="C197">
        <f t="shared" si="36"/>
        <v>9.7937625449990549</v>
      </c>
      <c r="D197">
        <f t="shared" si="37"/>
        <v>9.9665948578840098</v>
      </c>
      <c r="E197">
        <f t="shared" si="38"/>
        <v>9.5682549247189677</v>
      </c>
      <c r="F197">
        <f t="shared" si="39"/>
        <v>0.78507476668852338</v>
      </c>
      <c r="G197">
        <f t="shared" si="40"/>
        <v>1.1212199981563808</v>
      </c>
      <c r="H197">
        <f t="shared" si="41"/>
        <v>0.43630890290407376</v>
      </c>
      <c r="I197">
        <f t="shared" si="42"/>
        <v>0.88604444961216444</v>
      </c>
      <c r="J197">
        <f t="shared" si="43"/>
        <v>1.0588767624971194</v>
      </c>
      <c r="K197">
        <f t="shared" si="44"/>
        <v>0.66053682933207725</v>
      </c>
      <c r="L197">
        <f t="shared" si="45"/>
        <v>9.0470281012132697E-2</v>
      </c>
      <c r="M197">
        <f t="shared" si="46"/>
        <v>0.10624258110175933</v>
      </c>
      <c r="N197">
        <f t="shared" si="47"/>
        <v>6.9034200544304383E-2</v>
      </c>
    </row>
    <row r="198" spans="1:14" x14ac:dyDescent="0.25">
      <c r="A198" s="4" t="s">
        <v>33</v>
      </c>
      <c r="B198" s="6">
        <v>9.4170007474349404</v>
      </c>
      <c r="C198">
        <f t="shared" si="36"/>
        <v>8.9963225403481069</v>
      </c>
      <c r="D198">
        <f t="shared" si="37"/>
        <v>9.2253811241360264</v>
      </c>
      <c r="E198">
        <f t="shared" si="38"/>
        <v>9.4361475588525536</v>
      </c>
      <c r="F198">
        <f t="shared" si="39"/>
        <v>0.17697015391779283</v>
      </c>
      <c r="G198">
        <f t="shared" si="40"/>
        <v>3.6718080033217713E-2</v>
      </c>
      <c r="H198">
        <f t="shared" si="41"/>
        <v>3.6660038746164346E-4</v>
      </c>
      <c r="I198">
        <f t="shared" si="42"/>
        <v>0.42067820708683357</v>
      </c>
      <c r="J198">
        <f t="shared" si="43"/>
        <v>0.19161962329891402</v>
      </c>
      <c r="K198">
        <f t="shared" si="44"/>
        <v>1.9146811417613208E-2</v>
      </c>
      <c r="L198">
        <f t="shared" si="45"/>
        <v>4.6761129917264582E-2</v>
      </c>
      <c r="M198">
        <f t="shared" si="46"/>
        <v>2.0770916748099069E-2</v>
      </c>
      <c r="N198">
        <f t="shared" si="47"/>
        <v>2.0290919888859265E-3</v>
      </c>
    </row>
    <row r="199" spans="1:14" x14ac:dyDescent="0.25">
      <c r="A199" s="7" t="s">
        <v>32</v>
      </c>
      <c r="B199" s="9">
        <v>8.7155221974232209</v>
      </c>
      <c r="C199">
        <f t="shared" si="36"/>
        <v>9.3749329267262578</v>
      </c>
      <c r="D199">
        <f t="shared" si="37"/>
        <v>9.359514860445266</v>
      </c>
      <c r="E199">
        <f t="shared" si="38"/>
        <v>9.4323181965690317</v>
      </c>
      <c r="F199">
        <f t="shared" si="39"/>
        <v>0.43482250991996302</v>
      </c>
      <c r="G199">
        <f t="shared" si="40"/>
        <v>0.41472655002622544</v>
      </c>
      <c r="H199">
        <f t="shared" si="41"/>
        <v>0.5137965043914412</v>
      </c>
      <c r="I199">
        <f t="shared" si="42"/>
        <v>0.6594107293030369</v>
      </c>
      <c r="J199">
        <f t="shared" si="43"/>
        <v>0.64399266302204516</v>
      </c>
      <c r="K199">
        <f t="shared" si="44"/>
        <v>0.71679599914581082</v>
      </c>
      <c r="L199">
        <f t="shared" si="45"/>
        <v>7.0337647688462374E-2</v>
      </c>
      <c r="M199">
        <f t="shared" si="46"/>
        <v>6.8806201242722118E-2</v>
      </c>
      <c r="N199">
        <f t="shared" si="47"/>
        <v>7.5993619405942278E-2</v>
      </c>
    </row>
    <row r="200" spans="1:14" x14ac:dyDescent="0.25">
      <c r="A200" s="4" t="s">
        <v>31</v>
      </c>
      <c r="B200" s="6">
        <v>9.6754113521321496</v>
      </c>
      <c r="C200">
        <f t="shared" si="36"/>
        <v>8.7814632703535249</v>
      </c>
      <c r="D200">
        <f t="shared" si="37"/>
        <v>8.9087199963298342</v>
      </c>
      <c r="E200">
        <f t="shared" si="38"/>
        <v>9.2889589967398702</v>
      </c>
      <c r="F200">
        <f t="shared" si="39"/>
        <v>0.79914317291568271</v>
      </c>
      <c r="G200">
        <f t="shared" si="40"/>
        <v>0.58781563506199264</v>
      </c>
      <c r="H200">
        <f t="shared" si="41"/>
        <v>0.14934542298824063</v>
      </c>
      <c r="I200">
        <f t="shared" si="42"/>
        <v>0.89394808177862473</v>
      </c>
      <c r="J200">
        <f t="shared" si="43"/>
        <v>0.7666913558023154</v>
      </c>
      <c r="K200">
        <f t="shared" si="44"/>
        <v>0.3864523553922794</v>
      </c>
      <c r="L200">
        <f t="shared" si="45"/>
        <v>0.10179944438150978</v>
      </c>
      <c r="M200">
        <f t="shared" si="46"/>
        <v>8.606077597210067E-2</v>
      </c>
      <c r="N200">
        <f t="shared" si="47"/>
        <v>4.1603408468905062E-2</v>
      </c>
    </row>
    <row r="201" spans="1:14" x14ac:dyDescent="0.25">
      <c r="A201" s="7" t="s">
        <v>30</v>
      </c>
      <c r="B201" s="9">
        <v>9.1004109403072704</v>
      </c>
      <c r="C201">
        <f t="shared" si="36"/>
        <v>9.5860165439542868</v>
      </c>
      <c r="D201">
        <f t="shared" si="37"/>
        <v>9.4454039453914547</v>
      </c>
      <c r="E201">
        <f t="shared" si="38"/>
        <v>9.3662494678183279</v>
      </c>
      <c r="F201">
        <f t="shared" si="39"/>
        <v>0.23581280229338322</v>
      </c>
      <c r="G201">
        <f t="shared" si="40"/>
        <v>0.11902017355701601</v>
      </c>
      <c r="H201">
        <f t="shared" si="41"/>
        <v>7.0670122709247288E-2</v>
      </c>
      <c r="I201">
        <f t="shared" si="42"/>
        <v>0.48560560364701644</v>
      </c>
      <c r="J201">
        <f t="shared" si="43"/>
        <v>0.34499300508418429</v>
      </c>
      <c r="K201">
        <f t="shared" si="44"/>
        <v>0.26583852751105752</v>
      </c>
      <c r="L201">
        <f t="shared" si="45"/>
        <v>5.0657705567311834E-2</v>
      </c>
      <c r="M201">
        <f t="shared" si="46"/>
        <v>3.6524960401774158E-2</v>
      </c>
      <c r="N201">
        <f t="shared" si="47"/>
        <v>2.8382601640545353E-2</v>
      </c>
    </row>
    <row r="202" spans="1:14" x14ac:dyDescent="0.25">
      <c r="A202" s="4" t="s">
        <v>29</v>
      </c>
      <c r="B202" s="6">
        <v>9.2246951183924999</v>
      </c>
      <c r="C202">
        <f t="shared" si="36"/>
        <v>9.1489715006719727</v>
      </c>
      <c r="D202">
        <f t="shared" si="37"/>
        <v>9.2039088418325257</v>
      </c>
      <c r="E202">
        <f t="shared" si="38"/>
        <v>9.3130817623161164</v>
      </c>
      <c r="F202">
        <f t="shared" si="39"/>
        <v>5.734066280684535E-3</v>
      </c>
      <c r="G202">
        <f t="shared" si="40"/>
        <v>4.3206929322773396E-4</v>
      </c>
      <c r="H202">
        <f t="shared" si="41"/>
        <v>7.8121988240801741E-3</v>
      </c>
      <c r="I202">
        <f t="shared" si="42"/>
        <v>7.5723617720527159E-2</v>
      </c>
      <c r="J202">
        <f t="shared" si="43"/>
        <v>2.0786276559974226E-2</v>
      </c>
      <c r="K202">
        <f t="shared" si="44"/>
        <v>8.8386643923616504E-2</v>
      </c>
      <c r="L202">
        <f t="shared" si="45"/>
        <v>8.276735556009265E-3</v>
      </c>
      <c r="M202">
        <f t="shared" si="46"/>
        <v>2.2584183434649942E-3</v>
      </c>
      <c r="N202">
        <f t="shared" si="47"/>
        <v>9.4905903522997954E-3</v>
      </c>
    </row>
    <row r="203" spans="1:14" x14ac:dyDescent="0.25">
      <c r="A203" s="7" t="s">
        <v>28</v>
      </c>
      <c r="B203" s="9">
        <v>8.5555857179735693</v>
      </c>
      <c r="C203">
        <f t="shared" si="36"/>
        <v>9.2171227566204479</v>
      </c>
      <c r="D203">
        <f t="shared" si="37"/>
        <v>9.2184592354245076</v>
      </c>
      <c r="E203">
        <f t="shared" si="38"/>
        <v>9.2954044335313935</v>
      </c>
      <c r="F203">
        <f t="shared" si="39"/>
        <v>0.43763125350168181</v>
      </c>
      <c r="G203">
        <f t="shared" si="40"/>
        <v>0.4394013001377795</v>
      </c>
      <c r="H203">
        <f t="shared" si="41"/>
        <v>0.5473317318896288</v>
      </c>
      <c r="I203">
        <f t="shared" si="42"/>
        <v>0.66153703864687863</v>
      </c>
      <c r="J203">
        <f t="shared" si="43"/>
        <v>0.66287351745093837</v>
      </c>
      <c r="K203">
        <f t="shared" si="44"/>
        <v>0.73981871555782419</v>
      </c>
      <c r="L203">
        <f t="shared" si="45"/>
        <v>7.1772618865438426E-2</v>
      </c>
      <c r="M203">
        <f t="shared" si="46"/>
        <v>7.1907191920278987E-2</v>
      </c>
      <c r="N203">
        <f t="shared" si="47"/>
        <v>7.9589728542533308E-2</v>
      </c>
    </row>
    <row r="204" spans="1:14" x14ac:dyDescent="0.25">
      <c r="A204" s="4" t="s">
        <v>27</v>
      </c>
      <c r="B204" s="6">
        <v>8.3705642253267101</v>
      </c>
      <c r="C204">
        <f t="shared" si="36"/>
        <v>8.6217394218382584</v>
      </c>
      <c r="D204">
        <f t="shared" si="37"/>
        <v>8.7544477732088506</v>
      </c>
      <c r="E204">
        <f t="shared" si="38"/>
        <v>9.1474406904198293</v>
      </c>
      <c r="F204">
        <f t="shared" si="39"/>
        <v>6.3088979342614898E-2</v>
      </c>
      <c r="G204">
        <f t="shared" si="40"/>
        <v>0.14736657833457967</v>
      </c>
      <c r="H204">
        <f t="shared" si="41"/>
        <v>0.60353704201558056</v>
      </c>
      <c r="I204">
        <f t="shared" si="42"/>
        <v>0.25117519651154829</v>
      </c>
      <c r="J204">
        <f t="shared" si="43"/>
        <v>0.38388354788214052</v>
      </c>
      <c r="K204">
        <f t="shared" si="44"/>
        <v>0.77687646509311925</v>
      </c>
      <c r="L204">
        <f t="shared" si="45"/>
        <v>2.9132775211848694E-2</v>
      </c>
      <c r="M204">
        <f t="shared" si="46"/>
        <v>4.3850115715686318E-2</v>
      </c>
      <c r="N204">
        <f t="shared" si="47"/>
        <v>8.4928286652543886E-2</v>
      </c>
    </row>
    <row r="205" spans="1:14" x14ac:dyDescent="0.25">
      <c r="A205" s="7" t="s">
        <v>26</v>
      </c>
      <c r="B205" s="9">
        <v>8.6273889321606205</v>
      </c>
      <c r="C205">
        <f t="shared" si="36"/>
        <v>8.3956817449778658</v>
      </c>
      <c r="D205">
        <f t="shared" si="37"/>
        <v>8.485729289691351</v>
      </c>
      <c r="E205">
        <f t="shared" si="38"/>
        <v>8.9920653974012055</v>
      </c>
      <c r="F205">
        <f t="shared" si="39"/>
        <v>5.3688220592144141E-2</v>
      </c>
      <c r="G205">
        <f t="shared" si="40"/>
        <v>2.0067454304521275E-2</v>
      </c>
      <c r="H205">
        <f t="shared" si="41"/>
        <v>0.13298892430036757</v>
      </c>
      <c r="I205">
        <f t="shared" si="42"/>
        <v>0.23170718718275474</v>
      </c>
      <c r="J205">
        <f t="shared" si="43"/>
        <v>0.14165964246926954</v>
      </c>
      <c r="K205">
        <f t="shared" si="44"/>
        <v>0.36467646524058495</v>
      </c>
      <c r="L205">
        <f t="shared" si="45"/>
        <v>2.7598376668024307E-2</v>
      </c>
      <c r="M205">
        <f t="shared" si="46"/>
        <v>1.6693867743502112E-2</v>
      </c>
      <c r="N205">
        <f t="shared" si="47"/>
        <v>4.0555361768830109E-2</v>
      </c>
    </row>
    <row r="206" spans="1:14" x14ac:dyDescent="0.25">
      <c r="A206" s="4" t="s">
        <v>25</v>
      </c>
      <c r="B206" s="6">
        <v>11.7623483380153</v>
      </c>
      <c r="C206">
        <f t="shared" si="36"/>
        <v>8.6042182134423442</v>
      </c>
      <c r="D206">
        <f t="shared" si="37"/>
        <v>8.5848910394198388</v>
      </c>
      <c r="E206">
        <f t="shared" si="38"/>
        <v>8.9191301043530888</v>
      </c>
      <c r="F206">
        <f t="shared" si="39"/>
        <v>9.9737858837351965</v>
      </c>
      <c r="G206">
        <f t="shared" si="40"/>
        <v>10.096234884397569</v>
      </c>
      <c r="H206">
        <f t="shared" si="41"/>
        <v>8.0838899242292666</v>
      </c>
      <c r="I206">
        <f t="shared" si="42"/>
        <v>3.1581301245729563</v>
      </c>
      <c r="J206">
        <f t="shared" si="43"/>
        <v>3.1774572985954617</v>
      </c>
      <c r="K206">
        <f t="shared" si="44"/>
        <v>2.8432182336622116</v>
      </c>
      <c r="L206">
        <f t="shared" si="45"/>
        <v>0.36704440150518486</v>
      </c>
      <c r="M206">
        <f t="shared" si="46"/>
        <v>0.37012202997164562</v>
      </c>
      <c r="N206">
        <f t="shared" si="47"/>
        <v>0.318777526552118</v>
      </c>
    </row>
    <row r="207" spans="1:14" x14ac:dyDescent="0.25">
      <c r="A207" s="7" t="s">
        <v>24</v>
      </c>
      <c r="B207" s="9">
        <v>10.8032182510231</v>
      </c>
      <c r="C207">
        <f t="shared" si="36"/>
        <v>11.446535325558004</v>
      </c>
      <c r="D207">
        <f t="shared" si="37"/>
        <v>10.809111148436662</v>
      </c>
      <c r="E207">
        <f t="shared" si="38"/>
        <v>9.4877737510855304</v>
      </c>
      <c r="F207">
        <f t="shared" si="39"/>
        <v>0.41385685838814745</v>
      </c>
      <c r="G207">
        <f t="shared" si="40"/>
        <v>3.4726239926759476E-5</v>
      </c>
      <c r="H207">
        <f t="shared" si="41"/>
        <v>1.7303942324160031</v>
      </c>
      <c r="I207">
        <f t="shared" si="42"/>
        <v>0.64331707453490417</v>
      </c>
      <c r="J207">
        <f t="shared" si="43"/>
        <v>5.8928974135614709E-3</v>
      </c>
      <c r="K207">
        <f t="shared" si="44"/>
        <v>1.3154444999375698</v>
      </c>
      <c r="L207">
        <f t="shared" si="45"/>
        <v>5.6201903566269147E-2</v>
      </c>
      <c r="M207">
        <f t="shared" si="46"/>
        <v>5.4517872308249601E-4</v>
      </c>
      <c r="N207">
        <f t="shared" si="47"/>
        <v>0.13864627619172148</v>
      </c>
    </row>
    <row r="208" spans="1:14" x14ac:dyDescent="0.25">
      <c r="A208" s="4" t="s">
        <v>23</v>
      </c>
      <c r="B208" s="6">
        <v>9.4359671733763495</v>
      </c>
      <c r="C208">
        <f t="shared" si="36"/>
        <v>10.867549958476591</v>
      </c>
      <c r="D208">
        <f t="shared" si="37"/>
        <v>10.804986120247168</v>
      </c>
      <c r="E208">
        <f t="shared" si="38"/>
        <v>9.7508626510730458</v>
      </c>
      <c r="F208">
        <f t="shared" si="39"/>
        <v>2.0494292705953638</v>
      </c>
      <c r="G208">
        <f t="shared" si="40"/>
        <v>1.8742128768912856</v>
      </c>
      <c r="H208">
        <f t="shared" si="41"/>
        <v>9.9159161873830587E-2</v>
      </c>
      <c r="I208">
        <f t="shared" si="42"/>
        <v>1.4315827851002414</v>
      </c>
      <c r="J208">
        <f t="shared" si="43"/>
        <v>1.3690189468708187</v>
      </c>
      <c r="K208">
        <f t="shared" si="44"/>
        <v>0.31489547769669635</v>
      </c>
      <c r="L208">
        <f t="shared" si="45"/>
        <v>0.13173003948177112</v>
      </c>
      <c r="M208">
        <f t="shared" si="46"/>
        <v>0.12670251785936601</v>
      </c>
      <c r="N208">
        <f t="shared" si="47"/>
        <v>3.2294114783992293E-2</v>
      </c>
    </row>
    <row r="209" spans="1:14" x14ac:dyDescent="0.25">
      <c r="A209" s="7" t="s">
        <v>22</v>
      </c>
      <c r="B209" s="9">
        <v>9.4625858354315895</v>
      </c>
      <c r="C209">
        <f t="shared" si="36"/>
        <v>9.5791254518863749</v>
      </c>
      <c r="D209">
        <f t="shared" si="37"/>
        <v>9.8466728574375946</v>
      </c>
      <c r="E209">
        <f t="shared" si="38"/>
        <v>9.6878835555337073</v>
      </c>
      <c r="F209">
        <f t="shared" si="39"/>
        <v>1.3581482203428485E-2</v>
      </c>
      <c r="G209">
        <f t="shared" si="40"/>
        <v>0.14752284047344144</v>
      </c>
      <c r="H209">
        <f t="shared" si="41"/>
        <v>5.075906268321221E-2</v>
      </c>
      <c r="I209">
        <f t="shared" si="42"/>
        <v>0.11653961645478539</v>
      </c>
      <c r="J209">
        <f t="shared" si="43"/>
        <v>0.38408702200600509</v>
      </c>
      <c r="K209">
        <f t="shared" si="44"/>
        <v>0.22529772010211779</v>
      </c>
      <c r="L209">
        <f t="shared" si="45"/>
        <v>1.2165997516175734E-2</v>
      </c>
      <c r="M209">
        <f t="shared" si="46"/>
        <v>3.9006782043732514E-2</v>
      </c>
      <c r="N209">
        <f t="shared" si="47"/>
        <v>2.3255618093533752E-2</v>
      </c>
    </row>
    <row r="210" spans="1:14" x14ac:dyDescent="0.25">
      <c r="A210" s="4" t="s">
        <v>21</v>
      </c>
      <c r="B210" s="6">
        <v>9.7299733852574306</v>
      </c>
      <c r="C210">
        <f t="shared" si="36"/>
        <v>9.4742397970770682</v>
      </c>
      <c r="D210">
        <f t="shared" si="37"/>
        <v>9.5778119420333905</v>
      </c>
      <c r="E210">
        <f t="shared" si="38"/>
        <v>9.6428240115132837</v>
      </c>
      <c r="F210">
        <f t="shared" si="39"/>
        <v>6.5399668123603191E-2</v>
      </c>
      <c r="G210">
        <f t="shared" si="40"/>
        <v>2.3153104804022787E-2</v>
      </c>
      <c r="H210">
        <f t="shared" si="41"/>
        <v>7.5950133439969987E-3</v>
      </c>
      <c r="I210">
        <f t="shared" si="42"/>
        <v>0.2557335881803624</v>
      </c>
      <c r="J210">
        <f t="shared" si="43"/>
        <v>0.15216144322404013</v>
      </c>
      <c r="K210">
        <f t="shared" si="44"/>
        <v>8.7149373744146885E-2</v>
      </c>
      <c r="L210">
        <f t="shared" si="45"/>
        <v>2.699251799170839E-2</v>
      </c>
      <c r="M210">
        <f t="shared" si="46"/>
        <v>1.5886868957643775E-2</v>
      </c>
      <c r="N210">
        <f t="shared" si="47"/>
        <v>9.0377438849960114E-3</v>
      </c>
    </row>
    <row r="211" spans="1:14" x14ac:dyDescent="0.25">
      <c r="A211" s="7" t="s">
        <v>20</v>
      </c>
      <c r="B211" s="9">
        <v>9.0820867381631398</v>
      </c>
      <c r="C211">
        <f t="shared" si="36"/>
        <v>9.7044000264393961</v>
      </c>
      <c r="D211">
        <f t="shared" si="37"/>
        <v>9.6843249522902184</v>
      </c>
      <c r="E211">
        <f t="shared" si="38"/>
        <v>9.6602538862621135</v>
      </c>
      <c r="F211">
        <f t="shared" si="39"/>
        <v>0.38727382876520688</v>
      </c>
      <c r="G211">
        <f t="shared" si="40"/>
        <v>0.36269086655497296</v>
      </c>
      <c r="H211">
        <f t="shared" si="41"/>
        <v>0.33427725114090051</v>
      </c>
      <c r="I211">
        <f t="shared" si="42"/>
        <v>0.62231328827625632</v>
      </c>
      <c r="J211">
        <f t="shared" si="43"/>
        <v>0.60223821412707856</v>
      </c>
      <c r="K211">
        <f t="shared" si="44"/>
        <v>0.57816714809897363</v>
      </c>
      <c r="L211">
        <f t="shared" si="45"/>
        <v>6.412692042586654E-2</v>
      </c>
      <c r="M211">
        <f t="shared" si="46"/>
        <v>6.2186906892736697E-2</v>
      </c>
      <c r="N211">
        <f t="shared" si="47"/>
        <v>5.9850098652291892E-2</v>
      </c>
    </row>
    <row r="212" spans="1:14" x14ac:dyDescent="0.25">
      <c r="A212" s="4" t="s">
        <v>19</v>
      </c>
      <c r="B212" s="6">
        <v>9.7206662940255093</v>
      </c>
      <c r="C212">
        <f t="shared" si="36"/>
        <v>9.1443180669907669</v>
      </c>
      <c r="D212">
        <f t="shared" si="37"/>
        <v>9.2627582024012636</v>
      </c>
      <c r="E212">
        <f t="shared" si="38"/>
        <v>9.5446204566423187</v>
      </c>
      <c r="F212">
        <f t="shared" si="39"/>
        <v>0.33217727880609099</v>
      </c>
      <c r="G212">
        <f t="shared" si="40"/>
        <v>0.20967982037495861</v>
      </c>
      <c r="H212">
        <f t="shared" si="41"/>
        <v>3.0992136859948779E-2</v>
      </c>
      <c r="I212">
        <f t="shared" si="42"/>
        <v>0.57634822703474242</v>
      </c>
      <c r="J212">
        <f t="shared" si="43"/>
        <v>0.45790809162424573</v>
      </c>
      <c r="K212">
        <f t="shared" si="44"/>
        <v>0.17604583738319057</v>
      </c>
      <c r="L212">
        <f t="shared" si="45"/>
        <v>6.3028016174901974E-2</v>
      </c>
      <c r="M212">
        <f t="shared" si="46"/>
        <v>4.9435392959468416E-2</v>
      </c>
      <c r="N212">
        <f t="shared" si="47"/>
        <v>1.8444508944373609E-2</v>
      </c>
    </row>
    <row r="213" spans="1:14" x14ac:dyDescent="0.25">
      <c r="A213" s="7" t="s">
        <v>18</v>
      </c>
      <c r="B213" s="9">
        <v>9.1564145663245302</v>
      </c>
      <c r="C213">
        <f t="shared" si="36"/>
        <v>9.663031471322034</v>
      </c>
      <c r="D213">
        <f t="shared" si="37"/>
        <v>9.5832938665382343</v>
      </c>
      <c r="E213">
        <f t="shared" si="38"/>
        <v>9.5798296241189576</v>
      </c>
      <c r="F213">
        <f t="shared" si="39"/>
        <v>0.25666068842924977</v>
      </c>
      <c r="G213">
        <f t="shared" si="40"/>
        <v>0.18222593695094175</v>
      </c>
      <c r="H213">
        <f t="shared" si="41"/>
        <v>0.17928031116705825</v>
      </c>
      <c r="I213">
        <f t="shared" si="42"/>
        <v>0.50661690499750378</v>
      </c>
      <c r="J213">
        <f t="shared" si="43"/>
        <v>0.42687930021370413</v>
      </c>
      <c r="K213">
        <f t="shared" si="44"/>
        <v>0.42341505779442734</v>
      </c>
      <c r="L213">
        <f t="shared" si="45"/>
        <v>5.2428361275759325E-2</v>
      </c>
      <c r="M213">
        <f t="shared" si="46"/>
        <v>4.4544110423685189E-2</v>
      </c>
      <c r="N213">
        <f t="shared" si="47"/>
        <v>4.4198600017729246E-2</v>
      </c>
    </row>
    <row r="214" spans="1:14" x14ac:dyDescent="0.25">
      <c r="A214" s="4" t="s">
        <v>17</v>
      </c>
      <c r="B214" s="6">
        <v>9.4821850583784393</v>
      </c>
      <c r="C214">
        <f t="shared" si="36"/>
        <v>9.2070762568242799</v>
      </c>
      <c r="D214">
        <f t="shared" si="37"/>
        <v>9.2844783563886413</v>
      </c>
      <c r="E214">
        <f t="shared" si="38"/>
        <v>9.4951466125600739</v>
      </c>
      <c r="F214">
        <f t="shared" si="39"/>
        <v>7.5684852692565863E-2</v>
      </c>
      <c r="G214">
        <f t="shared" si="40"/>
        <v>3.9087940011682802E-2</v>
      </c>
      <c r="H214">
        <f t="shared" si="41"/>
        <v>1.6800188680344893E-4</v>
      </c>
      <c r="I214">
        <f t="shared" si="42"/>
        <v>0.2751088015541594</v>
      </c>
      <c r="J214">
        <f t="shared" si="43"/>
        <v>0.19770670198979801</v>
      </c>
      <c r="K214">
        <f t="shared" si="44"/>
        <v>1.2961554181634583E-2</v>
      </c>
      <c r="L214">
        <f t="shared" si="45"/>
        <v>2.9880148038336156E-2</v>
      </c>
      <c r="M214">
        <f t="shared" si="46"/>
        <v>2.12943252599384E-2</v>
      </c>
      <c r="N214">
        <f t="shared" si="47"/>
        <v>1.3650715160616039E-3</v>
      </c>
    </row>
    <row r="215" spans="1:14" x14ac:dyDescent="0.25">
      <c r="A215" s="7" t="s">
        <v>16</v>
      </c>
      <c r="B215" s="9">
        <v>9.0611991510547902</v>
      </c>
      <c r="C215">
        <f t="shared" si="36"/>
        <v>9.4546741782230246</v>
      </c>
      <c r="D215">
        <f t="shared" si="37"/>
        <v>9.4228730477815006</v>
      </c>
      <c r="E215">
        <f t="shared" si="38"/>
        <v>9.4925543017237484</v>
      </c>
      <c r="F215">
        <f t="shared" si="39"/>
        <v>0.15482259700504275</v>
      </c>
      <c r="G215">
        <f t="shared" si="40"/>
        <v>0.13080800757348315</v>
      </c>
      <c r="H215">
        <f t="shared" si="41"/>
        <v>0.18606726600863957</v>
      </c>
      <c r="I215">
        <f t="shared" si="42"/>
        <v>0.39347502716823435</v>
      </c>
      <c r="J215">
        <f t="shared" si="43"/>
        <v>0.36167389672671035</v>
      </c>
      <c r="K215">
        <f t="shared" si="44"/>
        <v>0.43135515066895813</v>
      </c>
      <c r="L215">
        <f t="shared" si="45"/>
        <v>4.1616984335063223E-2</v>
      </c>
      <c r="M215">
        <f t="shared" si="46"/>
        <v>3.8382550087721068E-2</v>
      </c>
      <c r="N215">
        <f t="shared" si="47"/>
        <v>4.5441420397313775E-2</v>
      </c>
    </row>
    <row r="216" spans="1:14" x14ac:dyDescent="0.25">
      <c r="A216" s="4" t="s">
        <v>15</v>
      </c>
      <c r="B216" s="6">
        <v>8.7583459116599691</v>
      </c>
      <c r="C216">
        <f t="shared" si="36"/>
        <v>9.1005466537716142</v>
      </c>
      <c r="D216">
        <f t="shared" si="37"/>
        <v>9.1697013200728037</v>
      </c>
      <c r="E216">
        <f t="shared" si="38"/>
        <v>9.4062832715899578</v>
      </c>
      <c r="F216">
        <f t="shared" si="39"/>
        <v>0.11710134790176062</v>
      </c>
      <c r="G216">
        <f t="shared" si="40"/>
        <v>0.16921327203048994</v>
      </c>
      <c r="H216">
        <f t="shared" si="41"/>
        <v>0.41982282239304369</v>
      </c>
      <c r="I216">
        <f t="shared" si="42"/>
        <v>0.34220074211164508</v>
      </c>
      <c r="J216">
        <f t="shared" si="43"/>
        <v>0.41135540841283458</v>
      </c>
      <c r="K216">
        <f t="shared" si="44"/>
        <v>0.64793735992998869</v>
      </c>
      <c r="L216">
        <f t="shared" si="45"/>
        <v>3.7602218320569133E-2</v>
      </c>
      <c r="M216">
        <f t="shared" si="46"/>
        <v>4.4860284327076491E-2</v>
      </c>
      <c r="N216">
        <f t="shared" si="47"/>
        <v>6.8883462385932043E-2</v>
      </c>
    </row>
    <row r="217" spans="1:14" x14ac:dyDescent="0.25">
      <c r="A217" s="7" t="s">
        <v>14</v>
      </c>
      <c r="B217" s="9">
        <v>9.7210901146120303</v>
      </c>
      <c r="C217">
        <f t="shared" si="36"/>
        <v>8.7925659858711338</v>
      </c>
      <c r="D217">
        <f t="shared" si="37"/>
        <v>8.8817525341838195</v>
      </c>
      <c r="E217">
        <f t="shared" si="38"/>
        <v>9.2766957996039601</v>
      </c>
      <c r="F217">
        <f t="shared" si="39"/>
        <v>0.86215705765404094</v>
      </c>
      <c r="G217">
        <f t="shared" si="40"/>
        <v>0.70448757391908323</v>
      </c>
      <c r="H217">
        <f t="shared" si="41"/>
        <v>0.19748630721149196</v>
      </c>
      <c r="I217">
        <f t="shared" si="42"/>
        <v>0.92852412874089651</v>
      </c>
      <c r="J217">
        <f t="shared" si="43"/>
        <v>0.83933758042821083</v>
      </c>
      <c r="K217">
        <f t="shared" si="44"/>
        <v>0.44439431500807025</v>
      </c>
      <c r="L217">
        <f t="shared" si="45"/>
        <v>0.10560331650998715</v>
      </c>
      <c r="M217">
        <f t="shared" si="46"/>
        <v>9.4501347250758663E-2</v>
      </c>
      <c r="N217">
        <f t="shared" si="47"/>
        <v>4.7904375071460496E-2</v>
      </c>
    </row>
    <row r="218" spans="1:14" x14ac:dyDescent="0.25">
      <c r="A218" s="4" t="s">
        <v>13</v>
      </c>
      <c r="B218" s="6">
        <v>12.795457633243901</v>
      </c>
      <c r="C218">
        <f t="shared" si="36"/>
        <v>9.628237701737941</v>
      </c>
      <c r="D218">
        <f t="shared" si="37"/>
        <v>9.469288840483566</v>
      </c>
      <c r="E218">
        <f t="shared" si="38"/>
        <v>9.3655746626055745</v>
      </c>
      <c r="F218">
        <f t="shared" si="39"/>
        <v>10.031282094528617</v>
      </c>
      <c r="G218">
        <f t="shared" si="40"/>
        <v>11.063398837932743</v>
      </c>
      <c r="H218">
        <f t="shared" si="41"/>
        <v>11.764097192274789</v>
      </c>
      <c r="I218">
        <f t="shared" si="42"/>
        <v>3.1672199315059597</v>
      </c>
      <c r="J218">
        <f t="shared" si="43"/>
        <v>3.3261687927603347</v>
      </c>
      <c r="K218">
        <f t="shared" si="44"/>
        <v>3.4298829706383263</v>
      </c>
      <c r="L218">
        <f t="shared" si="45"/>
        <v>0.32895115696346611</v>
      </c>
      <c r="M218">
        <f t="shared" si="46"/>
        <v>0.35125856321333609</v>
      </c>
      <c r="N218">
        <f t="shared" si="47"/>
        <v>0.36622237227289445</v>
      </c>
    </row>
    <row r="219" spans="1:14" x14ac:dyDescent="0.25">
      <c r="A219" s="7" t="s">
        <v>12</v>
      </c>
      <c r="B219" s="9">
        <v>11.7683980121889</v>
      </c>
      <c r="C219">
        <f t="shared" si="36"/>
        <v>12.478735640093305</v>
      </c>
      <c r="D219">
        <f t="shared" si="37"/>
        <v>11.7976069954158</v>
      </c>
      <c r="E219">
        <f t="shared" si="38"/>
        <v>10.051551256733241</v>
      </c>
      <c r="F219">
        <f t="shared" si="39"/>
        <v>0.50457954561685681</v>
      </c>
      <c r="G219">
        <f t="shared" si="40"/>
        <v>8.5316470114930084E-4</v>
      </c>
      <c r="H219">
        <f t="shared" si="41"/>
        <v>2.9475627817186241</v>
      </c>
      <c r="I219">
        <f t="shared" si="42"/>
        <v>0.71033762790440491</v>
      </c>
      <c r="J219">
        <f t="shared" si="43"/>
        <v>2.9208983226899576E-2</v>
      </c>
      <c r="K219">
        <f t="shared" si="44"/>
        <v>1.7168467554556592</v>
      </c>
      <c r="L219">
        <f t="shared" si="45"/>
        <v>5.6923846164521653E-2</v>
      </c>
      <c r="M219">
        <f t="shared" si="46"/>
        <v>2.4758396544527481E-3</v>
      </c>
      <c r="N219">
        <f t="shared" si="47"/>
        <v>0.1708041586422388</v>
      </c>
    </row>
    <row r="220" spans="1:14" x14ac:dyDescent="0.25">
      <c r="A220" s="4" t="s">
        <v>11</v>
      </c>
      <c r="B220" s="6">
        <v>10.8165675901179</v>
      </c>
      <c r="C220">
        <f t="shared" si="36"/>
        <v>11.839431774979341</v>
      </c>
      <c r="D220">
        <f t="shared" si="37"/>
        <v>11.77716070715697</v>
      </c>
      <c r="E220">
        <f t="shared" si="38"/>
        <v>10.394920607824375</v>
      </c>
      <c r="F220">
        <f t="shared" si="39"/>
        <v>1.0462511406722583</v>
      </c>
      <c r="G220">
        <f t="shared" si="40"/>
        <v>0.92273913650283523</v>
      </c>
      <c r="H220">
        <f t="shared" si="41"/>
        <v>0.1777861776772367</v>
      </c>
      <c r="I220">
        <f t="shared" si="42"/>
        <v>1.0228641848614402</v>
      </c>
      <c r="J220">
        <f t="shared" si="43"/>
        <v>0.96059311703906936</v>
      </c>
      <c r="K220">
        <f t="shared" si="44"/>
        <v>0.4216469822935256</v>
      </c>
      <c r="L220">
        <f t="shared" si="45"/>
        <v>8.6394702406503376E-2</v>
      </c>
      <c r="M220">
        <f t="shared" si="46"/>
        <v>8.1564066325028398E-2</v>
      </c>
      <c r="N220">
        <f t="shared" si="47"/>
        <v>4.0562790058843466E-2</v>
      </c>
    </row>
    <row r="221" spans="1:14" x14ac:dyDescent="0.25">
      <c r="A221" s="7" t="s">
        <v>10</v>
      </c>
      <c r="B221" s="9">
        <v>10.3343428077985</v>
      </c>
      <c r="C221">
        <f t="shared" si="36"/>
        <v>10.918854008604045</v>
      </c>
      <c r="D221">
        <f t="shared" si="37"/>
        <v>11.104745525229621</v>
      </c>
      <c r="E221">
        <f t="shared" si="38"/>
        <v>10.479250004283081</v>
      </c>
      <c r="F221">
        <f t="shared" si="39"/>
        <v>0.34165334386714075</v>
      </c>
      <c r="G221">
        <f t="shared" si="40"/>
        <v>0.59352034702525636</v>
      </c>
      <c r="H221">
        <f t="shared" si="41"/>
        <v>2.0998095593021078E-2</v>
      </c>
      <c r="I221">
        <f t="shared" si="42"/>
        <v>0.58451120080554553</v>
      </c>
      <c r="J221">
        <f t="shared" si="43"/>
        <v>0.77040271743112143</v>
      </c>
      <c r="K221">
        <f t="shared" si="44"/>
        <v>0.14490719648458139</v>
      </c>
      <c r="L221">
        <f t="shared" si="45"/>
        <v>5.353228464680921E-2</v>
      </c>
      <c r="M221">
        <f t="shared" si="46"/>
        <v>6.9375990262972836E-2</v>
      </c>
      <c r="N221">
        <f t="shared" si="47"/>
        <v>1.3828012159778124E-2</v>
      </c>
    </row>
    <row r="222" spans="1:14" x14ac:dyDescent="0.25">
      <c r="A222" s="4" t="s">
        <v>9</v>
      </c>
      <c r="B222" s="6">
        <v>10.537643253834601</v>
      </c>
      <c r="C222">
        <f t="shared" si="36"/>
        <v>10.392793927879055</v>
      </c>
      <c r="D222">
        <f t="shared" si="37"/>
        <v>10.565463623027835</v>
      </c>
      <c r="E222">
        <f t="shared" si="38"/>
        <v>10.450268564986164</v>
      </c>
      <c r="F222">
        <f t="shared" si="39"/>
        <v>2.098132722977598E-2</v>
      </c>
      <c r="G222">
        <f t="shared" si="40"/>
        <v>7.7397294204786479E-4</v>
      </c>
      <c r="H222">
        <f t="shared" si="41"/>
        <v>7.6343362513611075E-3</v>
      </c>
      <c r="I222">
        <f t="shared" si="42"/>
        <v>0.14484932595554589</v>
      </c>
      <c r="J222">
        <f t="shared" si="43"/>
        <v>2.7820369193234384E-2</v>
      </c>
      <c r="K222">
        <f t="shared" si="44"/>
        <v>8.7374688848436577E-2</v>
      </c>
      <c r="L222">
        <f t="shared" si="45"/>
        <v>1.3937476963435426E-2</v>
      </c>
      <c r="M222">
        <f t="shared" si="46"/>
        <v>2.6331423007882795E-3</v>
      </c>
      <c r="N222">
        <f t="shared" si="47"/>
        <v>8.360999366196888E-3</v>
      </c>
    </row>
    <row r="223" spans="1:14" x14ac:dyDescent="0.25">
      <c r="A223" s="7" t="s">
        <v>8</v>
      </c>
      <c r="B223" s="9">
        <v>9.4370934709546894</v>
      </c>
      <c r="C223">
        <f t="shared" si="36"/>
        <v>10.523158321239046</v>
      </c>
      <c r="D223">
        <f t="shared" si="37"/>
        <v>10.54598936459257</v>
      </c>
      <c r="E223">
        <f t="shared" si="38"/>
        <v>10.467743502755852</v>
      </c>
      <c r="F223">
        <f t="shared" si="39"/>
        <v>1.1795368590231829</v>
      </c>
      <c r="G223">
        <f t="shared" si="40"/>
        <v>1.2296501029269538</v>
      </c>
      <c r="H223">
        <f t="shared" si="41"/>
        <v>1.0622394880517367</v>
      </c>
      <c r="I223">
        <f t="shared" si="42"/>
        <v>1.0860648502843571</v>
      </c>
      <c r="J223">
        <f t="shared" si="43"/>
        <v>1.1088958936378805</v>
      </c>
      <c r="K223">
        <f t="shared" si="44"/>
        <v>1.0306500318011622</v>
      </c>
      <c r="L223">
        <f t="shared" si="45"/>
        <v>0.10320711873091715</v>
      </c>
      <c r="M223">
        <f t="shared" si="46"/>
        <v>0.10514858827384388</v>
      </c>
      <c r="N223">
        <f t="shared" si="47"/>
        <v>9.8459618496557752E-2</v>
      </c>
    </row>
    <row r="224" spans="1:14" x14ac:dyDescent="0.25">
      <c r="A224" s="4" t="s">
        <v>7</v>
      </c>
      <c r="B224" s="6">
        <v>10.716076520284799</v>
      </c>
      <c r="C224">
        <f t="shared" si="36"/>
        <v>9.5456999559831246</v>
      </c>
      <c r="D224">
        <f t="shared" si="37"/>
        <v>9.7697622390460541</v>
      </c>
      <c r="E224">
        <f t="shared" si="38"/>
        <v>10.26161349639562</v>
      </c>
      <c r="F224">
        <f t="shared" si="39"/>
        <v>1.3697813022665923</v>
      </c>
      <c r="G224">
        <f t="shared" si="40"/>
        <v>0.8955107188764031</v>
      </c>
      <c r="H224">
        <f t="shared" si="41"/>
        <v>0.20653664008249661</v>
      </c>
      <c r="I224">
        <f t="shared" si="42"/>
        <v>1.1703765643016748</v>
      </c>
      <c r="J224">
        <f t="shared" si="43"/>
        <v>0.94631428123874528</v>
      </c>
      <c r="K224">
        <f t="shared" si="44"/>
        <v>0.45446302388917914</v>
      </c>
      <c r="L224">
        <f t="shared" si="45"/>
        <v>0.12260772596022124</v>
      </c>
      <c r="M224">
        <f t="shared" si="46"/>
        <v>9.6861546687050798E-2</v>
      </c>
      <c r="N224">
        <f t="shared" si="47"/>
        <v>4.4287676986548827E-2</v>
      </c>
    </row>
    <row r="225" spans="1:14" x14ac:dyDescent="0.25">
      <c r="A225" s="7" t="s">
        <v>6</v>
      </c>
      <c r="B225" s="9">
        <v>10.796328108267501</v>
      </c>
      <c r="C225">
        <f t="shared" si="36"/>
        <v>10.599038863854632</v>
      </c>
      <c r="D225">
        <f t="shared" si="37"/>
        <v>10.432182235913176</v>
      </c>
      <c r="E225">
        <f t="shared" si="38"/>
        <v>10.352506101173457</v>
      </c>
      <c r="F225">
        <f t="shared" si="39"/>
        <v>3.8923045961000449E-2</v>
      </c>
      <c r="G225">
        <f t="shared" si="40"/>
        <v>0.13260221635269198</v>
      </c>
      <c r="H225">
        <f t="shared" si="41"/>
        <v>0.19697797398098521</v>
      </c>
      <c r="I225">
        <f t="shared" si="42"/>
        <v>0.19728924441286821</v>
      </c>
      <c r="J225">
        <f t="shared" si="43"/>
        <v>0.3641458723543245</v>
      </c>
      <c r="K225">
        <f t="shared" si="44"/>
        <v>0.44382200709404351</v>
      </c>
      <c r="L225">
        <f t="shared" si="45"/>
        <v>1.8613880649657185E-2</v>
      </c>
      <c r="M225">
        <f t="shared" si="46"/>
        <v>3.4906011428820591E-2</v>
      </c>
      <c r="N225">
        <f t="shared" si="47"/>
        <v>4.2870972763178208E-2</v>
      </c>
    </row>
    <row r="226" spans="1:14" x14ac:dyDescent="0.25">
      <c r="A226" s="4" t="s">
        <v>5</v>
      </c>
      <c r="B226" s="6">
        <v>10.223711138442599</v>
      </c>
      <c r="C226">
        <f t="shared" si="36"/>
        <v>10.776599183826214</v>
      </c>
      <c r="D226">
        <f t="shared" si="37"/>
        <v>10.687084346561203</v>
      </c>
      <c r="E226">
        <f t="shared" si="38"/>
        <v>10.441270502592266</v>
      </c>
      <c r="F226">
        <f t="shared" si="39"/>
        <v>0.30568519072811373</v>
      </c>
      <c r="G226">
        <f t="shared" si="40"/>
        <v>0.21471473000212704</v>
      </c>
      <c r="H226">
        <f t="shared" si="41"/>
        <v>4.7332076929207184E-2</v>
      </c>
      <c r="I226">
        <f t="shared" si="42"/>
        <v>0.55288804538361447</v>
      </c>
      <c r="J226">
        <f t="shared" si="43"/>
        <v>0.46337320811860394</v>
      </c>
      <c r="K226">
        <f t="shared" si="44"/>
        <v>0.21755936414966648</v>
      </c>
      <c r="L226">
        <f t="shared" si="45"/>
        <v>5.1304501165210126E-2</v>
      </c>
      <c r="M226">
        <f t="shared" si="46"/>
        <v>4.3358243754079109E-2</v>
      </c>
      <c r="N226">
        <f t="shared" si="47"/>
        <v>2.0836483845108004E-2</v>
      </c>
    </row>
    <row r="227" spans="1:14" x14ac:dyDescent="0.25">
      <c r="A227" s="7" t="s">
        <v>4</v>
      </c>
      <c r="B227" s="9">
        <v>9.8416248329037099</v>
      </c>
      <c r="C227">
        <f t="shared" si="36"/>
        <v>10.278999942980962</v>
      </c>
      <c r="D227">
        <f t="shared" si="37"/>
        <v>10.362723100878179</v>
      </c>
      <c r="E227">
        <f t="shared" si="38"/>
        <v>10.397758629762333</v>
      </c>
      <c r="F227">
        <f t="shared" si="39"/>
        <v>0.19129698691508795</v>
      </c>
      <c r="G227">
        <f t="shared" si="40"/>
        <v>0.2715434048859921</v>
      </c>
      <c r="H227">
        <f t="shared" si="41"/>
        <v>0.30928480000838776</v>
      </c>
      <c r="I227">
        <f t="shared" si="42"/>
        <v>0.43737511007725161</v>
      </c>
      <c r="J227">
        <f t="shared" si="43"/>
        <v>0.52109826797446956</v>
      </c>
      <c r="K227">
        <f t="shared" si="44"/>
        <v>0.55613379685862263</v>
      </c>
      <c r="L227">
        <f t="shared" si="45"/>
        <v>4.2550356309313357E-2</v>
      </c>
      <c r="M227">
        <f t="shared" si="46"/>
        <v>5.0285843103374014E-2</v>
      </c>
      <c r="N227">
        <f t="shared" si="47"/>
        <v>5.3485930637662292E-2</v>
      </c>
    </row>
    <row r="228" spans="1:14" x14ac:dyDescent="0.25">
      <c r="A228" s="4" t="s">
        <v>3</v>
      </c>
      <c r="B228" s="6">
        <v>9.2509490099843408</v>
      </c>
      <c r="C228">
        <f>0.9*B227+0.1*C227</f>
        <v>9.8853623439114351</v>
      </c>
      <c r="D228">
        <f t="shared" si="37"/>
        <v>9.9979543132960504</v>
      </c>
      <c r="E228">
        <f t="shared" si="38"/>
        <v>10.286531870390608</v>
      </c>
      <c r="F228">
        <f t="shared" si="39"/>
        <v>0.4024802782644909</v>
      </c>
      <c r="G228">
        <f t="shared" si="40"/>
        <v>0.55801692317581941</v>
      </c>
      <c r="H228">
        <f t="shared" si="41"/>
        <v>1.0724318607672256</v>
      </c>
      <c r="I228">
        <f t="shared" si="42"/>
        <v>0.63441333392709431</v>
      </c>
      <c r="J228">
        <f t="shared" si="43"/>
        <v>0.74700530331170967</v>
      </c>
      <c r="K228">
        <f t="shared" si="44"/>
        <v>1.0355828604062669</v>
      </c>
      <c r="L228">
        <f t="shared" si="45"/>
        <v>6.4177043982392851E-2</v>
      </c>
      <c r="M228">
        <f t="shared" si="46"/>
        <v>7.471581484607151E-2</v>
      </c>
      <c r="N228">
        <f t="shared" si="47"/>
        <v>0.10067366469617937</v>
      </c>
    </row>
    <row r="229" spans="1:14" x14ac:dyDescent="0.25">
      <c r="A229" s="28" t="s">
        <v>280</v>
      </c>
      <c r="C229" s="23">
        <f>0.9*B228+0.1*C228</f>
        <v>9.314390343377049</v>
      </c>
      <c r="D229" s="31">
        <f t="shared" si="37"/>
        <v>9.4750506009778519</v>
      </c>
      <c r="E229" s="32">
        <f t="shared" si="38"/>
        <v>10.079415298309353</v>
      </c>
      <c r="F229">
        <f t="shared" ref="F229:N229" si="48">+AVERAGE(F3:F228)</f>
        <v>1.3481691149858699</v>
      </c>
      <c r="G229">
        <f t="shared" si="48"/>
        <v>1.2884957905913967</v>
      </c>
      <c r="H229">
        <f t="shared" si="48"/>
        <v>1.2487439517178396</v>
      </c>
      <c r="I229" s="29">
        <f t="shared" si="48"/>
        <v>0.83890657498638299</v>
      </c>
      <c r="J229" s="36">
        <f t="shared" si="48"/>
        <v>0.79886904797839386</v>
      </c>
      <c r="K229" s="29">
        <f t="shared" si="48"/>
        <v>0.85443190449048212</v>
      </c>
      <c r="L229" s="37">
        <f t="shared" si="48"/>
        <v>7.5594886864749716E-2</v>
      </c>
      <c r="M229" s="37">
        <f t="shared" si="48"/>
        <v>7.2564936687695841E-2</v>
      </c>
      <c r="N229" s="37">
        <f t="shared" si="48"/>
        <v>7.6026029715834428E-2</v>
      </c>
    </row>
    <row r="230" spans="1:14" x14ac:dyDescent="0.25">
      <c r="F230" t="s">
        <v>286</v>
      </c>
      <c r="G230" t="s">
        <v>287</v>
      </c>
      <c r="H230" t="s">
        <v>339</v>
      </c>
      <c r="I230" s="29" t="s">
        <v>292</v>
      </c>
      <c r="J230" s="29" t="s">
        <v>293</v>
      </c>
      <c r="K230" s="29" t="s">
        <v>341</v>
      </c>
      <c r="L230" s="37" t="s">
        <v>301</v>
      </c>
      <c r="M230" s="37" t="s">
        <v>329</v>
      </c>
      <c r="N230" s="37" t="s">
        <v>342</v>
      </c>
    </row>
    <row r="231" spans="1:14" x14ac:dyDescent="0.25">
      <c r="F231" s="34">
        <f>+SQRT(F229)</f>
        <v>1.1611068490823184</v>
      </c>
      <c r="G231" s="34">
        <f>+SQRT(G229)</f>
        <v>1.1351192847412102</v>
      </c>
      <c r="H231" s="33">
        <f>+SQRT(H229)</f>
        <v>1.1174721257006099</v>
      </c>
    </row>
    <row r="232" spans="1:14" x14ac:dyDescent="0.25">
      <c r="F232" s="34" t="s">
        <v>289</v>
      </c>
      <c r="G232" s="34" t="s">
        <v>290</v>
      </c>
      <c r="H232" s="34" t="s">
        <v>340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1"/>
  <sheetViews>
    <sheetView zoomScaleNormal="100" workbookViewId="0">
      <selection activeCell="J230" sqref="J230"/>
    </sheetView>
  </sheetViews>
  <sheetFormatPr baseColWidth="10" defaultRowHeight="15" x14ac:dyDescent="0.25"/>
  <cols>
    <col min="1" max="1" width="10.85546875" bestFit="1" customWidth="1"/>
    <col min="2" max="2" width="11" hidden="1" customWidth="1"/>
    <col min="3" max="3" width="11" bestFit="1" customWidth="1"/>
    <col min="9" max="9" width="12.28515625" bestFit="1" customWidth="1"/>
  </cols>
  <sheetData>
    <row r="1" spans="1:11" ht="38.25" x14ac:dyDescent="0.25">
      <c r="A1" s="1" t="s">
        <v>0</v>
      </c>
      <c r="B1" s="2" t="s">
        <v>1</v>
      </c>
      <c r="C1" s="3" t="s">
        <v>2</v>
      </c>
      <c r="D1" s="10" t="s">
        <v>304</v>
      </c>
      <c r="E1" s="10" t="s">
        <v>305</v>
      </c>
      <c r="F1" s="10" t="s">
        <v>322</v>
      </c>
      <c r="G1" s="10" t="s">
        <v>323</v>
      </c>
      <c r="H1" s="10" t="s">
        <v>325</v>
      </c>
      <c r="I1" s="16" t="s">
        <v>283</v>
      </c>
      <c r="J1" s="20" t="s">
        <v>326</v>
      </c>
      <c r="K1" s="20" t="s">
        <v>298</v>
      </c>
    </row>
    <row r="2" spans="1:11" x14ac:dyDescent="0.25">
      <c r="A2" s="4" t="s">
        <v>229</v>
      </c>
      <c r="B2" s="5">
        <v>53.008759880626997</v>
      </c>
      <c r="C2" s="6">
        <v>16.694679666775102</v>
      </c>
      <c r="D2" s="23"/>
      <c r="E2" s="23"/>
      <c r="F2">
        <v>1.1986589216501899</v>
      </c>
      <c r="G2">
        <f>+C2/F2</f>
        <v>13.927798279590318</v>
      </c>
      <c r="H2">
        <f>14.5*F2</f>
        <v>17.380554363927754</v>
      </c>
      <c r="I2">
        <f>+($C2-H2)^2</f>
        <v>0.4704241001942423</v>
      </c>
      <c r="J2">
        <f>+ABS(C2-H2)</f>
        <v>0.68587469715265215</v>
      </c>
      <c r="K2">
        <f>+ABS((C2-H2)/H2)</f>
        <v>3.9462187614460784E-2</v>
      </c>
    </row>
    <row r="3" spans="1:11" x14ac:dyDescent="0.25">
      <c r="A3" s="7" t="s">
        <v>228</v>
      </c>
      <c r="B3" s="8">
        <v>52.713679570107502</v>
      </c>
      <c r="C3" s="9">
        <v>17.307022864463899</v>
      </c>
      <c r="D3" s="23"/>
      <c r="E3" s="23"/>
      <c r="F3">
        <v>1.1141383686600348</v>
      </c>
      <c r="G3">
        <f t="shared" ref="G3:G66" si="0">+C3/F3</f>
        <v>15.533997707375356</v>
      </c>
      <c r="H3">
        <f t="shared" ref="H3:H12" si="1">14.5*F3</f>
        <v>16.155006345570506</v>
      </c>
      <c r="I3">
        <f t="shared" ref="I3:I66" si="2">+($C3-H3)^2</f>
        <v>1.3271420598032531</v>
      </c>
      <c r="J3">
        <f t="shared" ref="J3:J66" si="3">+ABS(C3-H3)</f>
        <v>1.1520165188933937</v>
      </c>
      <c r="K3">
        <f t="shared" ref="K3:K66" si="4">+ABS((C3-H3)/H3)</f>
        <v>7.1310186715541693E-2</v>
      </c>
    </row>
    <row r="4" spans="1:11" x14ac:dyDescent="0.25">
      <c r="A4" s="4" t="s">
        <v>227</v>
      </c>
      <c r="B4" s="5">
        <v>53.0179193342885</v>
      </c>
      <c r="C4" s="6">
        <v>15.7050562411223</v>
      </c>
      <c r="D4" s="23"/>
      <c r="E4" s="23"/>
      <c r="F4">
        <v>1.0093898387017675</v>
      </c>
      <c r="G4">
        <f t="shared" si="0"/>
        <v>15.558960115272656</v>
      </c>
      <c r="H4">
        <f t="shared" si="1"/>
        <v>14.636152661175629</v>
      </c>
      <c r="I4">
        <f t="shared" si="2"/>
        <v>1.1425548632228089</v>
      </c>
      <c r="J4">
        <f t="shared" si="3"/>
        <v>1.0689035799466708</v>
      </c>
      <c r="K4">
        <f t="shared" si="4"/>
        <v>7.3031732087769349E-2</v>
      </c>
    </row>
    <row r="5" spans="1:11" x14ac:dyDescent="0.25">
      <c r="A5" s="7" t="s">
        <v>226</v>
      </c>
      <c r="B5" s="8">
        <v>51.454532095463399</v>
      </c>
      <c r="C5" s="9">
        <v>14.589864266496299</v>
      </c>
      <c r="D5" s="23"/>
      <c r="E5" s="23"/>
      <c r="F5">
        <v>1.0117895796629279</v>
      </c>
      <c r="G5">
        <f t="shared" si="0"/>
        <v>14.419860176220466</v>
      </c>
      <c r="H5">
        <f t="shared" si="1"/>
        <v>14.670948905112455</v>
      </c>
      <c r="I5">
        <f t="shared" si="2"/>
        <v>6.574718619512635E-3</v>
      </c>
      <c r="J5">
        <f t="shared" si="3"/>
        <v>8.1084638616156113E-2</v>
      </c>
      <c r="K5">
        <f t="shared" si="4"/>
        <v>5.5268843985885711E-3</v>
      </c>
    </row>
    <row r="6" spans="1:11" x14ac:dyDescent="0.25">
      <c r="A6" s="4" t="s">
        <v>225</v>
      </c>
      <c r="B6" s="5">
        <v>51.232980759179704</v>
      </c>
      <c r="C6" s="6">
        <v>14.226298584799499</v>
      </c>
      <c r="D6" s="23"/>
      <c r="E6" s="23"/>
      <c r="F6">
        <v>0.99279941982631836</v>
      </c>
      <c r="G6">
        <f t="shared" si="0"/>
        <v>14.329479148253599</v>
      </c>
      <c r="H6">
        <f t="shared" si="1"/>
        <v>14.395591587481617</v>
      </c>
      <c r="I6">
        <f t="shared" si="2"/>
        <v>2.8660120757127386E-2</v>
      </c>
      <c r="J6">
        <f t="shared" si="3"/>
        <v>0.16929300268211733</v>
      </c>
      <c r="K6">
        <f t="shared" si="4"/>
        <v>1.1760058741131157E-2</v>
      </c>
    </row>
    <row r="7" spans="1:11" x14ac:dyDescent="0.25">
      <c r="A7" s="7" t="s">
        <v>224</v>
      </c>
      <c r="B7" s="8">
        <v>51.760687780325703</v>
      </c>
      <c r="C7" s="9">
        <v>15.2320441726882</v>
      </c>
      <c r="D7" s="23"/>
      <c r="E7" s="23"/>
      <c r="F7">
        <v>0.96744436905905018</v>
      </c>
      <c r="G7">
        <f t="shared" si="0"/>
        <v>15.744620217804458</v>
      </c>
      <c r="H7">
        <f t="shared" si="1"/>
        <v>14.027943351356228</v>
      </c>
      <c r="I7">
        <f t="shared" si="2"/>
        <v>1.4498587879323288</v>
      </c>
      <c r="J7">
        <f t="shared" si="3"/>
        <v>1.2041008213319717</v>
      </c>
      <c r="K7">
        <f t="shared" si="4"/>
        <v>8.5835877089962639E-2</v>
      </c>
    </row>
    <row r="8" spans="1:11" x14ac:dyDescent="0.25">
      <c r="A8" s="4" t="s">
        <v>223</v>
      </c>
      <c r="B8" s="5">
        <v>52.0959255184382</v>
      </c>
      <c r="C8" s="6">
        <v>15.021907852899901</v>
      </c>
      <c r="D8" s="24">
        <f>AVERAGE(C2:C13)</f>
        <v>14.978454177987125</v>
      </c>
      <c r="E8">
        <f>+C8/D8</f>
        <v>1.0029010787359243</v>
      </c>
      <c r="F8">
        <v>1.0278394869394201</v>
      </c>
      <c r="G8">
        <f t="shared" si="0"/>
        <v>14.615032837111928</v>
      </c>
      <c r="H8">
        <f t="shared" si="1"/>
        <v>14.90367256062159</v>
      </c>
      <c r="I8">
        <f t="shared" si="2"/>
        <v>1.3979584340137467E-2</v>
      </c>
      <c r="J8">
        <f t="shared" si="3"/>
        <v>0.11823529227831031</v>
      </c>
      <c r="K8">
        <f t="shared" si="4"/>
        <v>7.9332991111674724E-3</v>
      </c>
    </row>
    <row r="9" spans="1:11" x14ac:dyDescent="0.25">
      <c r="A9" s="7" t="s">
        <v>222</v>
      </c>
      <c r="B9" s="8">
        <v>52.937852507884102</v>
      </c>
      <c r="C9" s="9">
        <v>14.7076367570061</v>
      </c>
      <c r="D9" s="24">
        <f>AVERAGE(C3:C14)</f>
        <v>15.076623666474184</v>
      </c>
      <c r="E9">
        <f t="shared" ref="E9:E72" si="5">+C9/D9</f>
        <v>0.97552589242586196</v>
      </c>
      <c r="F9">
        <v>0.97947097605079958</v>
      </c>
      <c r="G9">
        <f t="shared" si="0"/>
        <v>15.015898496867045</v>
      </c>
      <c r="H9">
        <f t="shared" si="1"/>
        <v>14.202329152736594</v>
      </c>
      <c r="I9">
        <f t="shared" si="2"/>
        <v>0.25533577493258741</v>
      </c>
      <c r="J9">
        <f t="shared" si="3"/>
        <v>0.50530760426950572</v>
      </c>
      <c r="K9">
        <f t="shared" si="4"/>
        <v>3.557920668048592E-2</v>
      </c>
    </row>
    <row r="10" spans="1:11" x14ac:dyDescent="0.25">
      <c r="A10" s="4" t="s">
        <v>221</v>
      </c>
      <c r="B10" s="5">
        <v>53.877607372288502</v>
      </c>
      <c r="C10" s="6">
        <v>14.280508224643</v>
      </c>
      <c r="D10" s="24">
        <f>AVERAGE(C4:C15)</f>
        <v>14.955555554412944</v>
      </c>
      <c r="E10">
        <f t="shared" si="5"/>
        <v>0.95486310573258792</v>
      </c>
      <c r="F10">
        <v>0.96095136043035856</v>
      </c>
      <c r="G10">
        <f t="shared" si="0"/>
        <v>14.86080233889</v>
      </c>
      <c r="H10">
        <f t="shared" si="1"/>
        <v>13.933794726240199</v>
      </c>
      <c r="I10">
        <f t="shared" si="2"/>
        <v>0.12021024997470915</v>
      </c>
      <c r="J10">
        <f t="shared" si="3"/>
        <v>0.34671349840280108</v>
      </c>
      <c r="K10">
        <f t="shared" si="4"/>
        <v>2.4882919923448297E-2</v>
      </c>
    </row>
    <row r="11" spans="1:11" x14ac:dyDescent="0.25">
      <c r="A11" s="7" t="s">
        <v>220</v>
      </c>
      <c r="B11" s="8">
        <v>53.812826204034202</v>
      </c>
      <c r="C11" s="9">
        <v>14.5854832832329</v>
      </c>
      <c r="D11" s="24">
        <f>AVERAGE(C5:C16)</f>
        <v>14.89296052865177</v>
      </c>
      <c r="E11">
        <f t="shared" si="5"/>
        <v>0.97935418919379191</v>
      </c>
      <c r="F11">
        <v>0.90814320810718108</v>
      </c>
      <c r="G11">
        <f t="shared" si="0"/>
        <v>16.06077450453331</v>
      </c>
      <c r="H11">
        <f t="shared" si="1"/>
        <v>13.168076517554125</v>
      </c>
      <c r="I11">
        <f t="shared" si="2"/>
        <v>2.0090419393919663</v>
      </c>
      <c r="J11">
        <f t="shared" si="3"/>
        <v>1.4174067656787752</v>
      </c>
      <c r="K11">
        <f t="shared" si="4"/>
        <v>0.10763962100229717</v>
      </c>
    </row>
    <row r="12" spans="1:11" x14ac:dyDescent="0.25">
      <c r="A12" s="4" t="s">
        <v>219</v>
      </c>
      <c r="B12" s="5">
        <v>55.926154094629901</v>
      </c>
      <c r="C12" s="6">
        <v>13.551631014491401</v>
      </c>
      <c r="D12" s="24">
        <f t="shared" ref="D12:D72" si="6">AVERAGE(C6:C17)</f>
        <v>15.034444777951926</v>
      </c>
      <c r="E12">
        <f t="shared" si="5"/>
        <v>0.90137222987874632</v>
      </c>
      <c r="F12">
        <v>0.89275825841442424</v>
      </c>
      <c r="G12">
        <f t="shared" si="0"/>
        <v>15.179507875468618</v>
      </c>
      <c r="H12">
        <f t="shared" si="1"/>
        <v>12.944994747009151</v>
      </c>
      <c r="I12">
        <f t="shared" si="2"/>
        <v>0.36800756102479554</v>
      </c>
      <c r="J12">
        <f t="shared" si="3"/>
        <v>0.60663626748224964</v>
      </c>
      <c r="K12">
        <f t="shared" si="4"/>
        <v>4.6862612101284062E-2</v>
      </c>
    </row>
    <row r="13" spans="1:11" x14ac:dyDescent="0.25">
      <c r="A13" s="7" t="s">
        <v>218</v>
      </c>
      <c r="B13" s="8">
        <v>55.233152784844798</v>
      </c>
      <c r="C13" s="9">
        <v>13.8393172072269</v>
      </c>
      <c r="D13" s="24">
        <f>AVERAGE(C7:C18)</f>
        <v>15.051032399812016</v>
      </c>
      <c r="E13">
        <f t="shared" si="5"/>
        <v>0.91949288524551642</v>
      </c>
      <c r="F13">
        <v>0.93661621249753124</v>
      </c>
      <c r="G13">
        <f t="shared" si="0"/>
        <v>14.775867663366309</v>
      </c>
      <c r="H13">
        <f>14.5*F13</f>
        <v>13.580935081214204</v>
      </c>
      <c r="I13">
        <f t="shared" si="2"/>
        <v>6.6761323042840923E-2</v>
      </c>
      <c r="J13">
        <f t="shared" si="3"/>
        <v>0.25838212601269639</v>
      </c>
      <c r="K13">
        <f t="shared" si="4"/>
        <v>1.9025356094228212E-2</v>
      </c>
    </row>
    <row r="14" spans="1:11" x14ac:dyDescent="0.25">
      <c r="A14" s="4" t="s">
        <v>217</v>
      </c>
      <c r="B14" s="5">
        <v>52.1922832429617</v>
      </c>
      <c r="C14" s="6">
        <v>17.872713528619801</v>
      </c>
      <c r="D14" s="24">
        <f t="shared" si="6"/>
        <v>15.136073126180484</v>
      </c>
      <c r="E14">
        <f t="shared" si="5"/>
        <v>1.1808025357452732</v>
      </c>
      <c r="F14">
        <v>1.1986589216501862</v>
      </c>
      <c r="G14">
        <f t="shared" si="0"/>
        <v>14.910591500052867</v>
      </c>
      <c r="H14">
        <f>14.6*F14</f>
        <v>17.500420256092717</v>
      </c>
      <c r="I14">
        <f t="shared" si="2"/>
        <v>0.13860228076892597</v>
      </c>
      <c r="J14">
        <f t="shared" si="3"/>
        <v>0.37229327252708444</v>
      </c>
      <c r="K14">
        <f t="shared" si="4"/>
        <v>2.1273390414579998E-2</v>
      </c>
    </row>
    <row r="15" spans="1:11" x14ac:dyDescent="0.25">
      <c r="A15" s="7" t="s">
        <v>216</v>
      </c>
      <c r="B15" s="8">
        <v>52.721781321120403</v>
      </c>
      <c r="C15" s="9">
        <v>15.854205519729</v>
      </c>
      <c r="D15" s="24">
        <f t="shared" si="6"/>
        <v>15.168272113480951</v>
      </c>
      <c r="E15">
        <f t="shared" si="5"/>
        <v>1.0452215915640397</v>
      </c>
      <c r="F15">
        <v>1.1141383686600348</v>
      </c>
      <c r="G15">
        <f t="shared" si="0"/>
        <v>14.230014839895267</v>
      </c>
      <c r="H15">
        <f t="shared" ref="H15:H25" si="7">14.6*F15</f>
        <v>16.266420182436509</v>
      </c>
      <c r="I15">
        <f t="shared" si="2"/>
        <v>0.16992092815106538</v>
      </c>
      <c r="J15">
        <f t="shared" si="3"/>
        <v>0.41221466270750895</v>
      </c>
      <c r="K15">
        <f t="shared" si="4"/>
        <v>2.5341449322241982E-2</v>
      </c>
    </row>
    <row r="16" spans="1:11" x14ac:dyDescent="0.25">
      <c r="A16" s="4" t="s">
        <v>215</v>
      </c>
      <c r="B16" s="5">
        <v>52.549987639490098</v>
      </c>
      <c r="C16" s="6">
        <v>14.953915931988201</v>
      </c>
      <c r="D16" s="24">
        <f t="shared" si="6"/>
        <v>15.25798361167451</v>
      </c>
      <c r="E16">
        <f t="shared" si="5"/>
        <v>0.98007156860139411</v>
      </c>
      <c r="F16">
        <v>1.0093898387017675</v>
      </c>
      <c r="G16">
        <f t="shared" si="0"/>
        <v>14.814807281219776</v>
      </c>
      <c r="H16">
        <f t="shared" si="7"/>
        <v>14.737091645045805</v>
      </c>
      <c r="I16">
        <f t="shared" si="2"/>
        <v>4.7012771408078462E-2</v>
      </c>
      <c r="J16">
        <f t="shared" si="3"/>
        <v>0.21682428694239597</v>
      </c>
      <c r="K16">
        <f t="shared" si="4"/>
        <v>1.4712827480806647E-2</v>
      </c>
    </row>
    <row r="17" spans="1:11" x14ac:dyDescent="0.25">
      <c r="A17" s="7" t="s">
        <v>214</v>
      </c>
      <c r="B17" s="8">
        <v>52.601180728076798</v>
      </c>
      <c r="C17" s="9">
        <v>16.287675258098201</v>
      </c>
      <c r="D17" s="24">
        <f t="shared" si="6"/>
        <v>15.280895902055962</v>
      </c>
      <c r="E17">
        <f t="shared" si="5"/>
        <v>1.0658848383298509</v>
      </c>
      <c r="F17">
        <v>1.0117895796629279</v>
      </c>
      <c r="G17">
        <f t="shared" si="0"/>
        <v>16.097887925989859</v>
      </c>
      <c r="H17">
        <f t="shared" si="7"/>
        <v>14.772127863078747</v>
      </c>
      <c r="I17">
        <f t="shared" si="2"/>
        <v>2.2968839065502511</v>
      </c>
      <c r="J17">
        <f t="shared" si="3"/>
        <v>1.5155473950194533</v>
      </c>
      <c r="K17">
        <f t="shared" si="4"/>
        <v>0.10259506342396288</v>
      </c>
    </row>
    <row r="18" spans="1:11" x14ac:dyDescent="0.25">
      <c r="A18" s="4" t="s">
        <v>213</v>
      </c>
      <c r="B18" s="5">
        <v>53.0179942612247</v>
      </c>
      <c r="C18" s="6">
        <v>14.425350047120601</v>
      </c>
      <c r="D18" s="24">
        <f t="shared" si="6"/>
        <v>15.299502636126777</v>
      </c>
      <c r="E18">
        <f t="shared" si="5"/>
        <v>0.94286398651012115</v>
      </c>
      <c r="F18">
        <v>0.99279941982631836</v>
      </c>
      <c r="G18">
        <f t="shared" si="0"/>
        <v>14.529974291931184</v>
      </c>
      <c r="H18">
        <f t="shared" si="7"/>
        <v>14.494871529464248</v>
      </c>
      <c r="I18">
        <f t="shared" si="2"/>
        <v>4.83323650725811E-3</v>
      </c>
      <c r="J18">
        <f t="shared" si="3"/>
        <v>6.9521482343647634E-2</v>
      </c>
      <c r="K18">
        <f t="shared" si="4"/>
        <v>4.7962813745764362E-3</v>
      </c>
    </row>
    <row r="19" spans="1:11" x14ac:dyDescent="0.25">
      <c r="A19" s="7" t="s">
        <v>212</v>
      </c>
      <c r="B19" s="8">
        <v>51.325258187784797</v>
      </c>
      <c r="C19" s="9">
        <v>16.252532889109801</v>
      </c>
      <c r="D19" s="24">
        <f t="shared" si="6"/>
        <v>15.395834671726016</v>
      </c>
      <c r="E19">
        <f t="shared" si="5"/>
        <v>1.0556448049521527</v>
      </c>
      <c r="F19">
        <v>0.96744436905905018</v>
      </c>
      <c r="G19">
        <f t="shared" si="0"/>
        <v>16.799449569298996</v>
      </c>
      <c r="H19">
        <f t="shared" si="7"/>
        <v>14.124687788262133</v>
      </c>
      <c r="I19">
        <f t="shared" si="2"/>
        <v>4.5277247732014247</v>
      </c>
      <c r="J19">
        <f t="shared" si="3"/>
        <v>2.1278451008476686</v>
      </c>
      <c r="K19">
        <f t="shared" si="4"/>
        <v>0.15064723077390396</v>
      </c>
    </row>
    <row r="20" spans="1:11" x14ac:dyDescent="0.25">
      <c r="A20" s="4" t="s">
        <v>211</v>
      </c>
      <c r="B20" s="5">
        <v>52.792645106871099</v>
      </c>
      <c r="C20" s="6">
        <v>15.4082957005055</v>
      </c>
      <c r="D20" s="24">
        <f t="shared" si="6"/>
        <v>15.556973004836868</v>
      </c>
      <c r="E20">
        <f t="shared" si="5"/>
        <v>0.99044304413942597</v>
      </c>
      <c r="F20">
        <v>1.0278394869394194</v>
      </c>
      <c r="G20">
        <f t="shared" si="0"/>
        <v>14.99095519903261</v>
      </c>
      <c r="H20">
        <f t="shared" si="7"/>
        <v>15.006456509315523</v>
      </c>
      <c r="I20">
        <f t="shared" si="2"/>
        <v>0.16147473557621456</v>
      </c>
      <c r="J20">
        <f t="shared" si="3"/>
        <v>0.40183919118997657</v>
      </c>
      <c r="K20">
        <f t="shared" si="4"/>
        <v>2.6777753358397952E-2</v>
      </c>
    </row>
    <row r="21" spans="1:11" x14ac:dyDescent="0.25">
      <c r="A21" s="7" t="s">
        <v>210</v>
      </c>
      <c r="B21" s="8">
        <v>51.601089539779103</v>
      </c>
      <c r="C21" s="9">
        <v>15.784174735328801</v>
      </c>
      <c r="D21" s="24">
        <f t="shared" si="6"/>
        <v>15.410503440228183</v>
      </c>
      <c r="E21">
        <f t="shared" si="5"/>
        <v>1.0242478317823915</v>
      </c>
      <c r="F21">
        <v>0.97947097605079958</v>
      </c>
      <c r="G21">
        <f t="shared" si="0"/>
        <v>16.114999955353618</v>
      </c>
      <c r="H21">
        <f t="shared" si="7"/>
        <v>14.300276250341673</v>
      </c>
      <c r="I21">
        <f t="shared" si="2"/>
        <v>2.2019547137470927</v>
      </c>
      <c r="J21">
        <f t="shared" si="3"/>
        <v>1.4838984849871277</v>
      </c>
      <c r="K21">
        <f t="shared" si="4"/>
        <v>0.10376712022969999</v>
      </c>
    </row>
    <row r="22" spans="1:11" x14ac:dyDescent="0.25">
      <c r="A22" s="4" t="s">
        <v>209</v>
      </c>
      <c r="B22" s="5">
        <v>52.1849773909506</v>
      </c>
      <c r="C22" s="6">
        <v>14.5554557092204</v>
      </c>
      <c r="D22" s="24">
        <f t="shared" si="6"/>
        <v>15.446148742547043</v>
      </c>
      <c r="E22">
        <f t="shared" si="5"/>
        <v>0.94233559133914113</v>
      </c>
      <c r="F22">
        <v>0.96095136043035856</v>
      </c>
      <c r="G22">
        <f t="shared" si="0"/>
        <v>15.146922423525986</v>
      </c>
      <c r="H22">
        <f t="shared" si="7"/>
        <v>14.029889862283234</v>
      </c>
      <c r="I22">
        <f t="shared" si="2"/>
        <v>0.27621945946678061</v>
      </c>
      <c r="J22">
        <f t="shared" si="3"/>
        <v>0.52556584693716601</v>
      </c>
      <c r="K22">
        <f t="shared" si="4"/>
        <v>3.7460439967533364E-2</v>
      </c>
    </row>
    <row r="23" spans="1:11" x14ac:dyDescent="0.25">
      <c r="A23" s="7" t="s">
        <v>208</v>
      </c>
      <c r="B23" s="8">
        <v>53.865774835335699</v>
      </c>
      <c r="C23" s="9">
        <v>14.808764092082701</v>
      </c>
      <c r="D23" s="24">
        <f t="shared" si="6"/>
        <v>15.281949233086634</v>
      </c>
      <c r="E23">
        <f t="shared" si="5"/>
        <v>0.9690363360205746</v>
      </c>
      <c r="F23">
        <v>0.90814320810718108</v>
      </c>
      <c r="G23">
        <f t="shared" si="0"/>
        <v>16.306639701626153</v>
      </c>
      <c r="H23">
        <f t="shared" si="7"/>
        <v>13.258890838364843</v>
      </c>
      <c r="I23">
        <f t="shared" si="2"/>
        <v>2.4021071025899774</v>
      </c>
      <c r="J23">
        <f t="shared" si="3"/>
        <v>1.5498732537178572</v>
      </c>
      <c r="K23">
        <f t="shared" si="4"/>
        <v>0.11689313024836667</v>
      </c>
    </row>
    <row r="24" spans="1:11" x14ac:dyDescent="0.25">
      <c r="A24" s="4" t="s">
        <v>207</v>
      </c>
      <c r="B24" s="5">
        <v>53.669361375131999</v>
      </c>
      <c r="C24" s="6">
        <v>14.7076154416823</v>
      </c>
      <c r="D24" s="24">
        <f t="shared" si="6"/>
        <v>15.158072363686918</v>
      </c>
      <c r="E24">
        <f t="shared" si="5"/>
        <v>0.97028270408025341</v>
      </c>
      <c r="F24">
        <v>0.89275825841442424</v>
      </c>
      <c r="G24">
        <f t="shared" si="0"/>
        <v>16.474353838858502</v>
      </c>
      <c r="H24">
        <f t="shared" si="7"/>
        <v>13.034270572850593</v>
      </c>
      <c r="I24">
        <f t="shared" si="2"/>
        <v>2.8000830500454033</v>
      </c>
      <c r="J24">
        <f t="shared" si="3"/>
        <v>1.6733448688317072</v>
      </c>
      <c r="K24">
        <f t="shared" si="4"/>
        <v>0.12838039992181527</v>
      </c>
    </row>
    <row r="25" spans="1:11" x14ac:dyDescent="0.25">
      <c r="A25" s="7" t="s">
        <v>206</v>
      </c>
      <c r="B25" s="8">
        <v>52.239621141392497</v>
      </c>
      <c r="C25" s="9">
        <v>15.772977204557099</v>
      </c>
      <c r="D25" s="24">
        <f t="shared" si="6"/>
        <v>15.030378613154832</v>
      </c>
      <c r="E25">
        <f t="shared" si="5"/>
        <v>1.0494065126711001</v>
      </c>
      <c r="F25">
        <v>0.93661621249753124</v>
      </c>
      <c r="G25">
        <f t="shared" si="0"/>
        <v>16.840384561033503</v>
      </c>
      <c r="H25">
        <f t="shared" si="7"/>
        <v>13.674596702463957</v>
      </c>
      <c r="I25">
        <f t="shared" si="2"/>
        <v>4.4032007315646702</v>
      </c>
      <c r="J25">
        <f t="shared" si="3"/>
        <v>2.0983805020931428</v>
      </c>
      <c r="K25">
        <f t="shared" si="4"/>
        <v>0.15345099733106177</v>
      </c>
    </row>
    <row r="26" spans="1:11" x14ac:dyDescent="0.25">
      <c r="A26" s="4" t="s">
        <v>205</v>
      </c>
      <c r="B26" s="5">
        <v>51.9537460676232</v>
      </c>
      <c r="C26" s="6">
        <v>16.115078753315601</v>
      </c>
      <c r="D26" s="24">
        <f t="shared" si="6"/>
        <v>14.853974273451735</v>
      </c>
      <c r="E26">
        <f t="shared" si="5"/>
        <v>1.0849001389559303</v>
      </c>
      <c r="F26">
        <v>1.1986589216501862</v>
      </c>
      <c r="G26">
        <f t="shared" si="0"/>
        <v>13.444257129567829</v>
      </c>
      <c r="H26">
        <f>14.2*F26</f>
        <v>17.020956687432644</v>
      </c>
      <c r="I26">
        <f t="shared" si="2"/>
        <v>0.82061483152016268</v>
      </c>
      <c r="J26">
        <f t="shared" si="3"/>
        <v>0.90587793411704354</v>
      </c>
      <c r="K26">
        <f t="shared" si="4"/>
        <v>5.3221328903674078E-2</v>
      </c>
    </row>
    <row r="27" spans="1:11" x14ac:dyDescent="0.25">
      <c r="A27" s="7" t="s">
        <v>204</v>
      </c>
      <c r="B27" s="8">
        <v>52.568698842464897</v>
      </c>
      <c r="C27" s="9">
        <v>16.281949147555299</v>
      </c>
      <c r="D27" s="24">
        <f t="shared" si="6"/>
        <v>14.773563304481135</v>
      </c>
      <c r="E27">
        <f t="shared" si="5"/>
        <v>1.1021003404518284</v>
      </c>
      <c r="F27">
        <v>1.1141383686600348</v>
      </c>
      <c r="G27">
        <f t="shared" si="0"/>
        <v>14.613938093827132</v>
      </c>
      <c r="H27">
        <f t="shared" ref="H27:H37" si="8">14.2*F27</f>
        <v>15.820764834972493</v>
      </c>
      <c r="I27">
        <f t="shared" si="2"/>
        <v>0.2126909701724746</v>
      </c>
      <c r="J27">
        <f t="shared" si="3"/>
        <v>0.46118431258280523</v>
      </c>
      <c r="K27">
        <f t="shared" si="4"/>
        <v>2.9150569987826197E-2</v>
      </c>
    </row>
    <row r="28" spans="1:11" x14ac:dyDescent="0.25">
      <c r="A28" s="4" t="s">
        <v>203</v>
      </c>
      <c r="B28" s="5">
        <v>54.465923926553302</v>
      </c>
      <c r="C28" s="6">
        <v>12.9835218184633</v>
      </c>
      <c r="D28" s="24">
        <f t="shared" si="6"/>
        <v>14.66101394108018</v>
      </c>
      <c r="E28">
        <f t="shared" si="5"/>
        <v>0.8855814386809534</v>
      </c>
      <c r="F28">
        <v>1.0093898387017675</v>
      </c>
      <c r="G28">
        <f t="shared" si="0"/>
        <v>12.86274273888286</v>
      </c>
      <c r="H28">
        <f t="shared" si="8"/>
        <v>14.333335709565096</v>
      </c>
      <c r="I28">
        <f t="shared" si="2"/>
        <v>1.8219975406113713</v>
      </c>
      <c r="J28">
        <f t="shared" si="3"/>
        <v>1.3498138911017961</v>
      </c>
      <c r="K28">
        <f t="shared" si="4"/>
        <v>9.4173046557544993E-2</v>
      </c>
    </row>
    <row r="29" spans="1:11" x14ac:dyDescent="0.25">
      <c r="A29" s="7" t="s">
        <v>202</v>
      </c>
      <c r="B29" s="8">
        <v>53.347827950679303</v>
      </c>
      <c r="C29" s="9">
        <v>14.8011528253016</v>
      </c>
      <c r="D29" s="24">
        <f t="shared" si="6"/>
        <v>14.636291585029182</v>
      </c>
      <c r="E29">
        <f t="shared" si="5"/>
        <v>1.0112638668965195</v>
      </c>
      <c r="F29">
        <v>1.0117895796629279</v>
      </c>
      <c r="G29">
        <f t="shared" si="0"/>
        <v>14.628686757411083</v>
      </c>
      <c r="H29">
        <f t="shared" si="8"/>
        <v>14.367412031213576</v>
      </c>
      <c r="I29">
        <f t="shared" si="2"/>
        <v>0.18813107645610966</v>
      </c>
      <c r="J29">
        <f t="shared" si="3"/>
        <v>0.43374079408802402</v>
      </c>
      <c r="K29">
        <f t="shared" si="4"/>
        <v>3.0189208268386183E-2</v>
      </c>
    </row>
    <row r="30" spans="1:11" x14ac:dyDescent="0.25">
      <c r="A30" s="4" t="s">
        <v>201</v>
      </c>
      <c r="B30" s="5">
        <v>54.894538205282501</v>
      </c>
      <c r="C30" s="6">
        <v>12.8930250407356</v>
      </c>
      <c r="D30" s="24">
        <f t="shared" si="6"/>
        <v>14.543966791102124</v>
      </c>
      <c r="E30">
        <f t="shared" si="5"/>
        <v>0.88648614411189686</v>
      </c>
      <c r="F30">
        <v>0.99279941982631836</v>
      </c>
      <c r="G30">
        <f t="shared" si="0"/>
        <v>12.986535631730247</v>
      </c>
      <c r="H30">
        <f t="shared" si="8"/>
        <v>14.09775176153372</v>
      </c>
      <c r="I30">
        <f t="shared" si="2"/>
        <v>1.451366471804993</v>
      </c>
      <c r="J30">
        <f t="shared" si="3"/>
        <v>1.2047267207981207</v>
      </c>
      <c r="K30">
        <f t="shared" si="4"/>
        <v>8.5455237202095288E-2</v>
      </c>
    </row>
    <row r="31" spans="1:11" x14ac:dyDescent="0.25">
      <c r="A31" s="7" t="s">
        <v>200</v>
      </c>
      <c r="B31" s="8">
        <v>52.534857501519298</v>
      </c>
      <c r="C31" s="9">
        <v>14.1356808126726</v>
      </c>
      <c r="D31" s="24">
        <f t="shared" si="6"/>
        <v>14.394305716290352</v>
      </c>
      <c r="E31">
        <f t="shared" si="5"/>
        <v>0.98203283237724615</v>
      </c>
      <c r="F31">
        <v>0.96744436905905018</v>
      </c>
      <c r="G31">
        <f t="shared" si="0"/>
        <v>14.611362952498405</v>
      </c>
      <c r="H31">
        <f t="shared" si="8"/>
        <v>13.737710040638511</v>
      </c>
      <c r="I31">
        <f t="shared" si="2"/>
        <v>0.15838073539340886</v>
      </c>
      <c r="J31">
        <f t="shared" si="3"/>
        <v>0.39797077203408904</v>
      </c>
      <c r="K31">
        <f t="shared" si="4"/>
        <v>2.8969222006930046E-2</v>
      </c>
    </row>
    <row r="32" spans="1:11" x14ac:dyDescent="0.25">
      <c r="A32" s="4" t="s">
        <v>199</v>
      </c>
      <c r="B32" s="5">
        <v>52.967897516823498</v>
      </c>
      <c r="C32" s="6">
        <v>14.4433640728583</v>
      </c>
      <c r="D32" s="24">
        <f t="shared" si="6"/>
        <v>14.095354459942675</v>
      </c>
      <c r="E32">
        <f t="shared" si="5"/>
        <v>1.024689667358464</v>
      </c>
      <c r="F32">
        <v>1.0278394869394194</v>
      </c>
      <c r="G32">
        <f t="shared" si="0"/>
        <v>14.052159171142632</v>
      </c>
      <c r="H32">
        <f t="shared" si="8"/>
        <v>14.595320714539755</v>
      </c>
      <c r="I32">
        <f t="shared" si="2"/>
        <v>2.309082095110606E-2</v>
      </c>
      <c r="J32">
        <f t="shared" si="3"/>
        <v>0.15195664168145484</v>
      </c>
      <c r="K32">
        <f t="shared" si="4"/>
        <v>1.0411325975870932E-2</v>
      </c>
    </row>
    <row r="33" spans="1:11" x14ac:dyDescent="0.25">
      <c r="A33" s="7" t="s">
        <v>198</v>
      </c>
      <c r="B33" s="8">
        <v>54.143220744342102</v>
      </c>
      <c r="C33" s="9">
        <v>14.4335823745174</v>
      </c>
      <c r="D33" s="24">
        <f t="shared" si="6"/>
        <v>14.169353939412948</v>
      </c>
      <c r="E33">
        <f t="shared" si="5"/>
        <v>1.0186478816348488</v>
      </c>
      <c r="F33">
        <v>0.97947097605079958</v>
      </c>
      <c r="G33">
        <f t="shared" si="0"/>
        <v>14.73610012694119</v>
      </c>
      <c r="H33">
        <f t="shared" si="8"/>
        <v>13.908487859921353</v>
      </c>
      <c r="I33">
        <f t="shared" si="2"/>
        <v>0.27572424925885802</v>
      </c>
      <c r="J33">
        <f t="shared" si="3"/>
        <v>0.52509451459604684</v>
      </c>
      <c r="K33">
        <f t="shared" si="4"/>
        <v>3.7753530066281127E-2</v>
      </c>
    </row>
    <row r="34" spans="1:11" x14ac:dyDescent="0.25">
      <c r="A34" s="4" t="s">
        <v>197</v>
      </c>
      <c r="B34" s="5">
        <v>54.284636958791801</v>
      </c>
      <c r="C34" s="6">
        <v>14.258787436608401</v>
      </c>
      <c r="D34" s="24">
        <f t="shared" si="6"/>
        <v>14.119824661378493</v>
      </c>
      <c r="E34">
        <f t="shared" si="5"/>
        <v>1.0098416785308963</v>
      </c>
      <c r="F34">
        <v>0.96095136043035856</v>
      </c>
      <c r="G34">
        <f t="shared" si="0"/>
        <v>14.83819891802084</v>
      </c>
      <c r="H34">
        <f t="shared" si="8"/>
        <v>13.64550931811109</v>
      </c>
      <c r="I34">
        <f t="shared" si="2"/>
        <v>0.37611005062760167</v>
      </c>
      <c r="J34">
        <f t="shared" si="3"/>
        <v>0.61327811849731084</v>
      </c>
      <c r="K34">
        <f t="shared" si="4"/>
        <v>4.4943585776115624E-2</v>
      </c>
    </row>
    <row r="35" spans="1:11" x14ac:dyDescent="0.25">
      <c r="A35" s="7" t="s">
        <v>196</v>
      </c>
      <c r="B35" s="8">
        <v>55.497458501347097</v>
      </c>
      <c r="C35" s="9">
        <v>13.700866564958</v>
      </c>
      <c r="D35" s="24">
        <f t="shared" si="6"/>
        <v>14.173184324367091</v>
      </c>
      <c r="E35">
        <f t="shared" si="5"/>
        <v>0.96667525457937753</v>
      </c>
      <c r="F35">
        <v>0.90814320810718108</v>
      </c>
      <c r="G35">
        <f t="shared" si="0"/>
        <v>15.08668064975606</v>
      </c>
      <c r="H35">
        <f t="shared" si="8"/>
        <v>12.89563355512197</v>
      </c>
      <c r="I35">
        <f t="shared" si="2"/>
        <v>0.6484002001295921</v>
      </c>
      <c r="J35">
        <f t="shared" si="3"/>
        <v>0.80523300983603008</v>
      </c>
      <c r="K35">
        <f t="shared" si="4"/>
        <v>6.2442299278595931E-2</v>
      </c>
    </row>
    <row r="36" spans="1:11" x14ac:dyDescent="0.25">
      <c r="A36" s="4" t="s">
        <v>195</v>
      </c>
      <c r="B36" s="5">
        <v>55.576348205223901</v>
      </c>
      <c r="C36" s="6">
        <v>12.911682543941</v>
      </c>
      <c r="D36" s="24">
        <f t="shared" si="6"/>
        <v>14.162846304950483</v>
      </c>
      <c r="E36">
        <f t="shared" si="5"/>
        <v>0.91165873482845383</v>
      </c>
      <c r="F36">
        <v>0.89275825841442424</v>
      </c>
      <c r="G36">
        <f t="shared" si="0"/>
        <v>14.462686200038837</v>
      </c>
      <c r="H36">
        <f t="shared" si="8"/>
        <v>12.677167269484823</v>
      </c>
      <c r="I36">
        <f t="shared" si="2"/>
        <v>5.499741395325599E-2</v>
      </c>
      <c r="J36">
        <f t="shared" si="3"/>
        <v>0.23451527445617693</v>
      </c>
      <c r="K36">
        <f t="shared" si="4"/>
        <v>1.8499028171749223E-2</v>
      </c>
    </row>
    <row r="37" spans="1:11" x14ac:dyDescent="0.25">
      <c r="A37" s="7" t="s">
        <v>194</v>
      </c>
      <c r="B37" s="8">
        <v>55.225549140120897</v>
      </c>
      <c r="C37" s="9">
        <v>12.185562128385</v>
      </c>
      <c r="D37" s="24">
        <f t="shared" si="6"/>
        <v>14.234455626868282</v>
      </c>
      <c r="E37">
        <f t="shared" si="5"/>
        <v>0.85606098665158026</v>
      </c>
      <c r="F37">
        <v>0.93661621249753124</v>
      </c>
      <c r="G37">
        <f t="shared" si="0"/>
        <v>13.010197737119695</v>
      </c>
      <c r="H37">
        <f t="shared" si="8"/>
        <v>13.299950217464943</v>
      </c>
      <c r="I37">
        <f t="shared" si="2"/>
        <v>1.2418608130832478</v>
      </c>
      <c r="J37">
        <f t="shared" si="3"/>
        <v>1.1143880890799434</v>
      </c>
      <c r="K37">
        <f t="shared" si="4"/>
        <v>8.3788891752134165E-2</v>
      </c>
    </row>
    <row r="38" spans="1:11" x14ac:dyDescent="0.25">
      <c r="A38" s="4" t="s">
        <v>193</v>
      </c>
      <c r="B38" s="5">
        <v>52.130038942339098</v>
      </c>
      <c r="C38" s="6">
        <v>17.003072506958901</v>
      </c>
      <c r="D38" s="24">
        <f t="shared" si="6"/>
        <v>14.222789687566367</v>
      </c>
      <c r="E38">
        <f t="shared" si="5"/>
        <v>1.195480836071356</v>
      </c>
      <c r="F38">
        <v>1.1986589216501862</v>
      </c>
      <c r="G38">
        <f t="shared" si="0"/>
        <v>14.18507984202118</v>
      </c>
      <c r="H38">
        <f>13.9*F38</f>
        <v>16.661359010937588</v>
      </c>
      <c r="I38">
        <f t="shared" si="2"/>
        <v>0.11676811336310809</v>
      </c>
      <c r="J38">
        <f t="shared" si="3"/>
        <v>0.34171349602131329</v>
      </c>
      <c r="K38">
        <f t="shared" si="4"/>
        <v>2.0509341152602893E-2</v>
      </c>
    </row>
    <row r="39" spans="1:11" x14ac:dyDescent="0.25">
      <c r="A39" s="7" t="s">
        <v>192</v>
      </c>
      <c r="B39" s="8">
        <v>52.529568887655401</v>
      </c>
      <c r="C39" s="9">
        <v>15.687597811141799</v>
      </c>
      <c r="D39" s="24">
        <f t="shared" si="6"/>
        <v>14.097513044995367</v>
      </c>
      <c r="E39">
        <f t="shared" si="5"/>
        <v>1.112791863435155</v>
      </c>
      <c r="F39">
        <v>1.1141383686600348</v>
      </c>
      <c r="G39">
        <f t="shared" si="0"/>
        <v>14.080475327323253</v>
      </c>
      <c r="H39">
        <f t="shared" ref="H39:H49" si="9">13.9*F39</f>
        <v>15.486523324374485</v>
      </c>
      <c r="I39">
        <f t="shared" si="2"/>
        <v>4.0430949228738994E-2</v>
      </c>
      <c r="J39">
        <f t="shared" si="3"/>
        <v>0.20107448676731465</v>
      </c>
      <c r="K39">
        <f t="shared" si="4"/>
        <v>1.2983836498075739E-2</v>
      </c>
    </row>
    <row r="40" spans="1:11" x14ac:dyDescent="0.25">
      <c r="A40" s="4" t="s">
        <v>191</v>
      </c>
      <c r="B40" s="5">
        <v>53.705275422389001</v>
      </c>
      <c r="C40" s="6">
        <v>13.6238377743265</v>
      </c>
      <c r="D40" s="24">
        <f t="shared" si="6"/>
        <v>13.985140450139456</v>
      </c>
      <c r="E40">
        <f t="shared" si="5"/>
        <v>0.97416524509703062</v>
      </c>
      <c r="F40">
        <v>1.0093898387017675</v>
      </c>
      <c r="G40">
        <f t="shared" si="0"/>
        <v>13.497102162083261</v>
      </c>
      <c r="H40">
        <f t="shared" si="9"/>
        <v>14.030518757954567</v>
      </c>
      <c r="I40">
        <f t="shared" si="2"/>
        <v>0.16538942244469257</v>
      </c>
      <c r="J40">
        <f t="shared" si="3"/>
        <v>0.40668098362806759</v>
      </c>
      <c r="K40">
        <f t="shared" si="4"/>
        <v>2.8985455965232991E-2</v>
      </c>
    </row>
    <row r="41" spans="1:11" x14ac:dyDescent="0.25">
      <c r="A41" s="7" t="s">
        <v>190</v>
      </c>
      <c r="B41" s="8">
        <v>52.694460275583801</v>
      </c>
      <c r="C41" s="9">
        <v>14.6770965923023</v>
      </c>
      <c r="D41" s="24">
        <f t="shared" si="6"/>
        <v>13.839797050527123</v>
      </c>
      <c r="E41">
        <f t="shared" si="5"/>
        <v>1.0604994089666429</v>
      </c>
      <c r="F41">
        <v>1.0117895796629279</v>
      </c>
      <c r="G41">
        <f t="shared" si="0"/>
        <v>14.506076053078045</v>
      </c>
      <c r="H41">
        <f t="shared" si="9"/>
        <v>14.063875157314699</v>
      </c>
      <c r="I41">
        <f t="shared" si="2"/>
        <v>0.37604052832825235</v>
      </c>
      <c r="J41">
        <f t="shared" si="3"/>
        <v>0.61322143498760084</v>
      </c>
      <c r="K41">
        <f t="shared" si="4"/>
        <v>4.3602593746621891E-2</v>
      </c>
    </row>
    <row r="42" spans="1:11" x14ac:dyDescent="0.25">
      <c r="A42" s="4" t="s">
        <v>189</v>
      </c>
      <c r="B42" s="5">
        <v>53.1164704158262</v>
      </c>
      <c r="C42" s="6">
        <v>13.7523369037492</v>
      </c>
      <c r="D42" s="24">
        <f t="shared" si="6"/>
        <v>13.747573599015091</v>
      </c>
      <c r="E42">
        <f t="shared" si="5"/>
        <v>1.0003464833048394</v>
      </c>
      <c r="F42">
        <v>0.99279941982631836</v>
      </c>
      <c r="G42">
        <f t="shared" si="0"/>
        <v>13.852079915754837</v>
      </c>
      <c r="H42">
        <f t="shared" si="9"/>
        <v>13.799911935585826</v>
      </c>
      <c r="I42">
        <f t="shared" si="2"/>
        <v>2.2633836542559705E-3</v>
      </c>
      <c r="J42">
        <f t="shared" si="3"/>
        <v>4.7575031836625925E-2</v>
      </c>
      <c r="K42">
        <f t="shared" si="4"/>
        <v>3.4474880751915681E-3</v>
      </c>
    </row>
    <row r="43" spans="1:11" x14ac:dyDescent="0.25">
      <c r="A43" s="7" t="s">
        <v>188</v>
      </c>
      <c r="B43" s="8">
        <v>51.593690137150801</v>
      </c>
      <c r="C43" s="9">
        <v>13.9956895410496</v>
      </c>
      <c r="D43" s="24">
        <f t="shared" si="6"/>
        <v>13.653014573184167</v>
      </c>
      <c r="E43">
        <f t="shared" si="5"/>
        <v>1.0250988502230474</v>
      </c>
      <c r="F43">
        <v>0.96744436905905018</v>
      </c>
      <c r="G43">
        <f t="shared" si="0"/>
        <v>14.466660811372547</v>
      </c>
      <c r="H43">
        <f t="shared" si="9"/>
        <v>13.447476729920798</v>
      </c>
      <c r="I43">
        <f t="shared" si="2"/>
        <v>0.30053728628574433</v>
      </c>
      <c r="J43">
        <f t="shared" si="3"/>
        <v>0.54821281112880271</v>
      </c>
      <c r="K43">
        <f t="shared" si="4"/>
        <v>4.0766964846945794E-2</v>
      </c>
    </row>
    <row r="44" spans="1:11" x14ac:dyDescent="0.25">
      <c r="A44" s="4" t="s">
        <v>187</v>
      </c>
      <c r="B44" s="5">
        <v>53.520997042487103</v>
      </c>
      <c r="C44" s="6">
        <v>12.940044362006301</v>
      </c>
      <c r="D44" s="24">
        <f t="shared" si="6"/>
        <v>13.643446350028519</v>
      </c>
      <c r="E44">
        <f t="shared" si="5"/>
        <v>0.94844396569780565</v>
      </c>
      <c r="F44">
        <v>1.0278394869394194</v>
      </c>
      <c r="G44">
        <f t="shared" si="0"/>
        <v>12.589557539317404</v>
      </c>
      <c r="H44">
        <f t="shared" si="9"/>
        <v>14.286968868457929</v>
      </c>
      <c r="I44">
        <f t="shared" si="2"/>
        <v>1.8142056260799635</v>
      </c>
      <c r="J44">
        <f t="shared" si="3"/>
        <v>1.3469245064516286</v>
      </c>
      <c r="K44">
        <f t="shared" si="4"/>
        <v>9.4276436020330576E-2</v>
      </c>
    </row>
    <row r="45" spans="1:11" x14ac:dyDescent="0.25">
      <c r="A45" s="7" t="s">
        <v>186</v>
      </c>
      <c r="B45" s="8">
        <v>52.767282845854503</v>
      </c>
      <c r="C45" s="9">
        <v>13.085111236246499</v>
      </c>
      <c r="D45" s="24">
        <f t="shared" si="6"/>
        <v>13.3280497472297</v>
      </c>
      <c r="E45">
        <f t="shared" si="5"/>
        <v>0.98177238863970351</v>
      </c>
      <c r="F45">
        <v>0.97947097605079958</v>
      </c>
      <c r="G45">
        <f t="shared" si="0"/>
        <v>13.359365980404354</v>
      </c>
      <c r="H45">
        <f t="shared" si="9"/>
        <v>13.614646567106114</v>
      </c>
      <c r="I45">
        <f t="shared" si="2"/>
        <v>0.28040766662860134</v>
      </c>
      <c r="J45">
        <f t="shared" si="3"/>
        <v>0.52953533085961446</v>
      </c>
      <c r="K45">
        <f t="shared" si="4"/>
        <v>3.8894533783859424E-2</v>
      </c>
    </row>
    <row r="46" spans="1:11" x14ac:dyDescent="0.25">
      <c r="A46" s="4" t="s">
        <v>185</v>
      </c>
      <c r="B46" s="5">
        <v>53.0643998711001</v>
      </c>
      <c r="C46" s="6">
        <v>12.5146666412604</v>
      </c>
      <c r="D46" s="24">
        <f t="shared" si="6"/>
        <v>13.206517786535519</v>
      </c>
      <c r="E46">
        <f t="shared" si="5"/>
        <v>0.94761290171581147</v>
      </c>
      <c r="F46">
        <v>0.96095136043035856</v>
      </c>
      <c r="G46">
        <f t="shared" si="0"/>
        <v>13.023205082571247</v>
      </c>
      <c r="H46">
        <f t="shared" si="9"/>
        <v>13.357223909981984</v>
      </c>
      <c r="I46">
        <f t="shared" si="2"/>
        <v>0.70990275107557677</v>
      </c>
      <c r="J46">
        <f t="shared" si="3"/>
        <v>0.84255726872158476</v>
      </c>
      <c r="K46">
        <f t="shared" si="4"/>
        <v>6.3078771038039827E-2</v>
      </c>
    </row>
    <row r="47" spans="1:11" x14ac:dyDescent="0.25">
      <c r="A47" s="7" t="s">
        <v>184</v>
      </c>
      <c r="B47" s="8">
        <v>53.798314751586098</v>
      </c>
      <c r="C47" s="9">
        <v>12.594185146813601</v>
      </c>
      <c r="D47" s="24">
        <f t="shared" si="6"/>
        <v>13.150228286007049</v>
      </c>
      <c r="E47">
        <f t="shared" si="5"/>
        <v>0.95771608468690039</v>
      </c>
      <c r="F47">
        <v>0.90814320810718108</v>
      </c>
      <c r="G47">
        <f t="shared" si="0"/>
        <v>13.868060713753868</v>
      </c>
      <c r="H47">
        <f t="shared" si="9"/>
        <v>12.623190592689816</v>
      </c>
      <c r="I47">
        <f t="shared" si="2"/>
        <v>8.4131589047807683E-4</v>
      </c>
      <c r="J47">
        <f t="shared" si="3"/>
        <v>2.9005445876215674E-2</v>
      </c>
      <c r="K47">
        <f t="shared" si="4"/>
        <v>2.2977903774195523E-3</v>
      </c>
    </row>
    <row r="48" spans="1:11" x14ac:dyDescent="0.25">
      <c r="A48" s="4" t="s">
        <v>183</v>
      </c>
      <c r="B48" s="5">
        <v>54.396158686396497</v>
      </c>
      <c r="C48" s="6">
        <v>11.7769742339699</v>
      </c>
      <c r="D48" s="24">
        <f t="shared" si="6"/>
        <v>12.932232789183665</v>
      </c>
      <c r="E48">
        <f t="shared" si="5"/>
        <v>0.91066828334701755</v>
      </c>
      <c r="F48">
        <v>0.89275825841442424</v>
      </c>
      <c r="G48">
        <f t="shared" si="0"/>
        <v>13.191672127330747</v>
      </c>
      <c r="H48">
        <f t="shared" si="9"/>
        <v>12.409339791960498</v>
      </c>
      <c r="I48">
        <f t="shared" si="2"/>
        <v>0.39988619893276012</v>
      </c>
      <c r="J48">
        <f t="shared" si="3"/>
        <v>0.63236555799059779</v>
      </c>
      <c r="K48">
        <f t="shared" si="4"/>
        <v>5.0958839760378023E-2</v>
      </c>
    </row>
    <row r="49" spans="1:11" x14ac:dyDescent="0.25">
      <c r="A49" s="7" t="s">
        <v>182</v>
      </c>
      <c r="B49" s="8">
        <v>53.5557014794664</v>
      </c>
      <c r="C49" s="9">
        <v>12.070743450517201</v>
      </c>
      <c r="D49" s="24">
        <f t="shared" si="6"/>
        <v>12.811654560893359</v>
      </c>
      <c r="E49">
        <f t="shared" si="5"/>
        <v>0.94216897537670619</v>
      </c>
      <c r="F49">
        <v>0.93661621249753124</v>
      </c>
      <c r="G49">
        <f t="shared" si="0"/>
        <v>12.887608915427585</v>
      </c>
      <c r="H49">
        <f t="shared" si="9"/>
        <v>13.018965353715684</v>
      </c>
      <c r="I49">
        <f t="shared" si="2"/>
        <v>0.89912477770535382</v>
      </c>
      <c r="J49">
        <f t="shared" si="3"/>
        <v>0.94822190319848332</v>
      </c>
      <c r="K49">
        <f t="shared" si="4"/>
        <v>7.2833890976432752E-2</v>
      </c>
    </row>
    <row r="50" spans="1:11" x14ac:dyDescent="0.25">
      <c r="A50" s="4" t="s">
        <v>181</v>
      </c>
      <c r="B50" s="5">
        <v>52.386731847432799</v>
      </c>
      <c r="C50" s="6">
        <v>13.2183132733731</v>
      </c>
      <c r="D50" s="24">
        <f t="shared" si="6"/>
        <v>12.605621593182127</v>
      </c>
      <c r="E50">
        <f t="shared" si="5"/>
        <v>1.0486046384672021</v>
      </c>
      <c r="F50">
        <v>1.1986589216501862</v>
      </c>
      <c r="G50">
        <f t="shared" si="0"/>
        <v>11.027585107509593</v>
      </c>
      <c r="H50">
        <f>13.6*F50</f>
        <v>16.301761334442531</v>
      </c>
      <c r="I50">
        <f t="shared" si="2"/>
        <v>9.5076519453128334</v>
      </c>
      <c r="J50">
        <f t="shared" si="3"/>
        <v>3.083448061069431</v>
      </c>
      <c r="K50">
        <f t="shared" si="4"/>
        <v>0.18914815385958877</v>
      </c>
    </row>
    <row r="51" spans="1:11" x14ac:dyDescent="0.25">
      <c r="A51" s="7" t="s">
        <v>180</v>
      </c>
      <c r="B51" s="8">
        <v>51.688717854696897</v>
      </c>
      <c r="C51" s="9">
        <v>14.229214282811601</v>
      </c>
      <c r="D51" s="24">
        <f t="shared" si="6"/>
        <v>12.526958403659192</v>
      </c>
      <c r="E51">
        <f t="shared" si="5"/>
        <v>1.1358874057293247</v>
      </c>
      <c r="F51">
        <v>1.1141383686600348</v>
      </c>
      <c r="G51">
        <f t="shared" si="0"/>
        <v>12.771496506241824</v>
      </c>
      <c r="H51">
        <f t="shared" ref="H51:H60" si="10">13.6*F51</f>
        <v>15.152281813776472</v>
      </c>
      <c r="I51">
        <f t="shared" si="2"/>
        <v>0.85205366672158434</v>
      </c>
      <c r="J51">
        <f t="shared" si="3"/>
        <v>0.92306753096487171</v>
      </c>
      <c r="K51">
        <f t="shared" si="4"/>
        <v>6.0919374541042237E-2</v>
      </c>
    </row>
    <row r="52" spans="1:11" x14ac:dyDescent="0.25">
      <c r="A52" s="4" t="s">
        <v>179</v>
      </c>
      <c r="B52" s="5">
        <v>52.196145064163503</v>
      </c>
      <c r="C52" s="6">
        <v>12.948363767984899</v>
      </c>
      <c r="D52" s="24">
        <f t="shared" si="6"/>
        <v>12.416064126566766</v>
      </c>
      <c r="E52">
        <f t="shared" si="5"/>
        <v>1.0428718502088892</v>
      </c>
      <c r="F52">
        <v>1.0093898387017675</v>
      </c>
      <c r="G52">
        <f t="shared" si="0"/>
        <v>12.827911745811223</v>
      </c>
      <c r="H52">
        <f t="shared" si="10"/>
        <v>13.727701806344037</v>
      </c>
      <c r="I52">
        <f t="shared" si="2"/>
        <v>0.60736777803346809</v>
      </c>
      <c r="J52">
        <f t="shared" si="3"/>
        <v>0.77933803835913729</v>
      </c>
      <c r="K52">
        <f t="shared" si="4"/>
        <v>5.6771195160939376E-2</v>
      </c>
    </row>
    <row r="53" spans="1:11" x14ac:dyDescent="0.25">
      <c r="A53" s="7" t="s">
        <v>178</v>
      </c>
      <c r="B53" s="8">
        <v>52.837265535532197</v>
      </c>
      <c r="C53" s="9">
        <v>12.0611506304217</v>
      </c>
      <c r="D53" s="24">
        <f t="shared" si="6"/>
        <v>12.3041548150017</v>
      </c>
      <c r="E53">
        <f t="shared" si="5"/>
        <v>0.98025023349968576</v>
      </c>
      <c r="F53">
        <v>1.0117895796629279</v>
      </c>
      <c r="G53">
        <f t="shared" si="0"/>
        <v>11.920611629979234</v>
      </c>
      <c r="H53">
        <f t="shared" si="10"/>
        <v>13.76033828341582</v>
      </c>
      <c r="I53">
        <f t="shared" si="2"/>
        <v>2.8872386800876639</v>
      </c>
      <c r="J53">
        <f t="shared" si="3"/>
        <v>1.6991876529941194</v>
      </c>
      <c r="K53">
        <f t="shared" si="4"/>
        <v>0.12348443897211507</v>
      </c>
    </row>
    <row r="54" spans="1:11" x14ac:dyDescent="0.25">
      <c r="A54" s="4" t="s">
        <v>177</v>
      </c>
      <c r="B54" s="5">
        <v>52.846809931015301</v>
      </c>
      <c r="C54" s="6">
        <v>12.305398164265499</v>
      </c>
      <c r="D54" s="24">
        <f t="shared" si="6"/>
        <v>12.084223703426169</v>
      </c>
      <c r="E54">
        <f t="shared" si="5"/>
        <v>1.0183027446584445</v>
      </c>
      <c r="F54">
        <v>0.99279941982631836</v>
      </c>
      <c r="G54">
        <f t="shared" si="0"/>
        <v>12.394646812362382</v>
      </c>
      <c r="H54">
        <f t="shared" si="10"/>
        <v>13.502072109637929</v>
      </c>
      <c r="I54">
        <f t="shared" si="2"/>
        <v>1.4320285315332171</v>
      </c>
      <c r="J54">
        <f t="shared" si="3"/>
        <v>1.1966739453724298</v>
      </c>
      <c r="K54">
        <f t="shared" si="4"/>
        <v>8.8628910855707149E-2</v>
      </c>
    </row>
    <row r="55" spans="1:11" x14ac:dyDescent="0.25">
      <c r="A55" s="7" t="s">
        <v>176</v>
      </c>
      <c r="B55" s="8">
        <v>52.521528552953903</v>
      </c>
      <c r="C55" s="9">
        <v>11.5232939285148</v>
      </c>
      <c r="D55" s="24">
        <f t="shared" si="6"/>
        <v>11.95342551593251</v>
      </c>
      <c r="E55">
        <f t="shared" si="5"/>
        <v>0.96401603985030104</v>
      </c>
      <c r="F55">
        <v>0.96744436905905018</v>
      </c>
      <c r="G55">
        <f t="shared" si="0"/>
        <v>11.911066203964282</v>
      </c>
      <c r="H55">
        <f t="shared" si="10"/>
        <v>13.157243419203082</v>
      </c>
      <c r="I55">
        <f t="shared" si="2"/>
        <v>2.6697909381204972</v>
      </c>
      <c r="J55">
        <f t="shared" si="3"/>
        <v>1.6339494906882823</v>
      </c>
      <c r="K55">
        <f t="shared" si="4"/>
        <v>0.12418630853203813</v>
      </c>
    </row>
    <row r="56" spans="1:11" x14ac:dyDescent="0.25">
      <c r="A56" s="4" t="s">
        <v>175</v>
      </c>
      <c r="B56" s="5">
        <v>54.053757399711898</v>
      </c>
      <c r="C56" s="6">
        <v>11.996086087731101</v>
      </c>
      <c r="D56" s="24">
        <f t="shared" si="6"/>
        <v>11.808728993907858</v>
      </c>
      <c r="E56">
        <f t="shared" si="5"/>
        <v>1.0158659830300028</v>
      </c>
      <c r="F56">
        <v>1.0278394869394194</v>
      </c>
      <c r="G56">
        <f t="shared" si="0"/>
        <v>11.671166792250458</v>
      </c>
      <c r="H56">
        <f t="shared" si="10"/>
        <v>13.978617022376103</v>
      </c>
      <c r="I56">
        <f t="shared" si="2"/>
        <v>3.9304289068243849</v>
      </c>
      <c r="J56">
        <f t="shared" si="3"/>
        <v>1.982530934645002</v>
      </c>
      <c r="K56">
        <f t="shared" si="4"/>
        <v>0.14182597115805445</v>
      </c>
    </row>
    <row r="57" spans="1:11" x14ac:dyDescent="0.25">
      <c r="A57" s="7" t="s">
        <v>174</v>
      </c>
      <c r="B57" s="8">
        <v>53.055625759842698</v>
      </c>
      <c r="C57" s="9">
        <v>11.7543799111374</v>
      </c>
      <c r="D57" s="24">
        <f t="shared" si="6"/>
        <v>11.824574569674441</v>
      </c>
      <c r="E57">
        <f t="shared" si="5"/>
        <v>0.99406366308373884</v>
      </c>
      <c r="F57">
        <v>0.97947097605079958</v>
      </c>
      <c r="G57">
        <f t="shared" si="0"/>
        <v>12.000743461057663</v>
      </c>
      <c r="H57">
        <f t="shared" si="10"/>
        <v>13.320805274290874</v>
      </c>
      <c r="I57">
        <f t="shared" si="2"/>
        <v>2.4536884183304934</v>
      </c>
      <c r="J57">
        <f t="shared" si="3"/>
        <v>1.5664253631534741</v>
      </c>
      <c r="K57">
        <f t="shared" si="4"/>
        <v>0.11759239256928947</v>
      </c>
    </row>
    <row r="58" spans="1:11" x14ac:dyDescent="0.25">
      <c r="A58" s="4" t="s">
        <v>173</v>
      </c>
      <c r="B58" s="5">
        <v>53.679823468862097</v>
      </c>
      <c r="C58" s="6">
        <v>11.1717549024796</v>
      </c>
      <c r="D58" s="24">
        <f t="shared" si="6"/>
        <v>11.722106857871792</v>
      </c>
      <c r="E58">
        <f t="shared" si="5"/>
        <v>0.95305008203174579</v>
      </c>
      <c r="F58">
        <v>0.96095136043035856</v>
      </c>
      <c r="G58">
        <f t="shared" si="0"/>
        <v>11.625723592790763</v>
      </c>
      <c r="H58">
        <f t="shared" si="10"/>
        <v>13.068938501852877</v>
      </c>
      <c r="I58">
        <f t="shared" si="2"/>
        <v>3.5993056097309406</v>
      </c>
      <c r="J58">
        <f t="shared" si="3"/>
        <v>1.8971835993732764</v>
      </c>
      <c r="K58">
        <f t="shared" si="4"/>
        <v>0.1451673828830321</v>
      </c>
    </row>
    <row r="59" spans="1:11" x14ac:dyDescent="0.25">
      <c r="A59" s="7" t="s">
        <v>172</v>
      </c>
      <c r="B59" s="8">
        <v>55.421974767618799</v>
      </c>
      <c r="C59" s="9">
        <v>9.9550118079071996</v>
      </c>
      <c r="D59" s="24">
        <f t="shared" si="6"/>
        <v>11.588418121292525</v>
      </c>
      <c r="E59">
        <f t="shared" si="5"/>
        <v>0.85904837948640211</v>
      </c>
      <c r="F59">
        <v>0.90814320810718108</v>
      </c>
      <c r="G59">
        <f t="shared" si="0"/>
        <v>10.961940494667321</v>
      </c>
      <c r="H59">
        <f t="shared" si="10"/>
        <v>12.350747630257663</v>
      </c>
      <c r="I59">
        <f t="shared" si="2"/>
        <v>5.7395501304932512</v>
      </c>
      <c r="J59">
        <f t="shared" si="3"/>
        <v>2.3957358223504635</v>
      </c>
      <c r="K59">
        <f t="shared" si="4"/>
        <v>0.19397496362740296</v>
      </c>
    </row>
    <row r="60" spans="1:11" x14ac:dyDescent="0.25">
      <c r="A60" s="4" t="s">
        <v>171</v>
      </c>
      <c r="B60" s="5">
        <v>54.6923619604569</v>
      </c>
      <c r="C60" s="6">
        <v>10.207395984046</v>
      </c>
      <c r="D60" s="24">
        <f t="shared" si="6"/>
        <v>11.584146353837426</v>
      </c>
      <c r="E60">
        <f t="shared" si="5"/>
        <v>0.88115219475491557</v>
      </c>
      <c r="F60">
        <v>0.89275825841442424</v>
      </c>
      <c r="G60">
        <f t="shared" si="0"/>
        <v>11.433549774352981</v>
      </c>
      <c r="H60">
        <f t="shared" si="10"/>
        <v>12.14151231443617</v>
      </c>
      <c r="I60">
        <f t="shared" si="2"/>
        <v>3.7408059794819364</v>
      </c>
      <c r="J60">
        <f t="shared" si="3"/>
        <v>1.9341163303901698</v>
      </c>
      <c r="K60">
        <f t="shared" si="4"/>
        <v>0.15929781070933968</v>
      </c>
    </row>
    <row r="61" spans="1:11" x14ac:dyDescent="0.25">
      <c r="A61" s="7" t="s">
        <v>170</v>
      </c>
      <c r="B61" s="8">
        <v>55.161383565897097</v>
      </c>
      <c r="C61" s="9">
        <v>10.3343851862214</v>
      </c>
      <c r="D61" s="24">
        <f t="shared" si="6"/>
        <v>11.549003542717101</v>
      </c>
      <c r="E61">
        <f t="shared" si="5"/>
        <v>0.89482916409168056</v>
      </c>
      <c r="F61">
        <v>0.93661621249753124</v>
      </c>
      <c r="G61">
        <f t="shared" si="0"/>
        <v>11.033745784374451</v>
      </c>
      <c r="H61">
        <f>13.6*F61</f>
        <v>12.737980489966425</v>
      </c>
      <c r="I61">
        <f t="shared" si="2"/>
        <v>5.7772703841851385</v>
      </c>
      <c r="J61">
        <f t="shared" si="3"/>
        <v>2.4035953037450248</v>
      </c>
      <c r="K61">
        <f t="shared" si="4"/>
        <v>0.18869516291364333</v>
      </c>
    </row>
    <row r="62" spans="1:11" x14ac:dyDescent="0.25">
      <c r="A62" s="4" t="s">
        <v>169</v>
      </c>
      <c r="B62" s="5">
        <v>52.054783513384002</v>
      </c>
      <c r="C62" s="6">
        <v>13.408460182572099</v>
      </c>
      <c r="D62" s="24">
        <f t="shared" si="6"/>
        <v>11.472653773842843</v>
      </c>
      <c r="E62">
        <f t="shared" si="5"/>
        <v>1.1687322259425985</v>
      </c>
      <c r="F62">
        <v>1.1986589216501862</v>
      </c>
      <c r="G62">
        <f t="shared" si="0"/>
        <v>11.186218147955515</v>
      </c>
      <c r="H62">
        <f>13*F62</f>
        <v>15.58256598145242</v>
      </c>
      <c r="I62">
        <f t="shared" si="2"/>
        <v>4.7267360247250387</v>
      </c>
      <c r="J62">
        <f t="shared" si="3"/>
        <v>2.174105798880321</v>
      </c>
      <c r="K62">
        <f t="shared" si="4"/>
        <v>0.13952168092649891</v>
      </c>
    </row>
    <row r="63" spans="1:11" x14ac:dyDescent="0.25">
      <c r="A63" s="7" t="s">
        <v>168</v>
      </c>
      <c r="B63" s="8">
        <v>52.5582801429711</v>
      </c>
      <c r="C63" s="9">
        <v>12.9996017411798</v>
      </c>
      <c r="D63" s="24">
        <f t="shared" si="6"/>
        <v>11.505407850504101</v>
      </c>
      <c r="E63">
        <f t="shared" si="5"/>
        <v>1.1298688329949322</v>
      </c>
      <c r="F63">
        <v>1.1141383686600348</v>
      </c>
      <c r="G63">
        <f t="shared" si="0"/>
        <v>11.667852132957522</v>
      </c>
      <c r="H63">
        <f t="shared" ref="H63:H73" si="11">13*F63</f>
        <v>14.483798792580453</v>
      </c>
      <c r="I63">
        <f t="shared" si="2"/>
        <v>2.2028408873863916</v>
      </c>
      <c r="J63">
        <f t="shared" si="3"/>
        <v>1.4841970514006526</v>
      </c>
      <c r="K63">
        <f t="shared" si="4"/>
        <v>0.10247291284942146</v>
      </c>
    </row>
    <row r="64" spans="1:11" x14ac:dyDescent="0.25">
      <c r="A64" s="4" t="s">
        <v>167</v>
      </c>
      <c r="B64" s="5">
        <v>53.957040475034297</v>
      </c>
      <c r="C64" s="6">
        <v>11.3440989290337</v>
      </c>
      <c r="D64" s="24">
        <f t="shared" si="6"/>
        <v>11.591894457064427</v>
      </c>
      <c r="E64">
        <f t="shared" si="5"/>
        <v>0.97862337955641809</v>
      </c>
      <c r="F64">
        <v>1.0093898387017675</v>
      </c>
      <c r="G64">
        <f t="shared" si="0"/>
        <v>11.238570564197454</v>
      </c>
      <c r="H64">
        <f t="shared" si="11"/>
        <v>13.122067903122977</v>
      </c>
      <c r="I64">
        <f t="shared" si="2"/>
        <v>3.161173672824074</v>
      </c>
      <c r="J64">
        <f t="shared" si="3"/>
        <v>1.7779689740892763</v>
      </c>
      <c r="K64">
        <f t="shared" si="4"/>
        <v>0.13549457198481116</v>
      </c>
    </row>
    <row r="65" spans="1:11" x14ac:dyDescent="0.25">
      <c r="A65" s="7" t="s">
        <v>166</v>
      </c>
      <c r="B65" s="8">
        <v>52.062034168420197</v>
      </c>
      <c r="C65" s="9">
        <v>12.0098894209605</v>
      </c>
      <c r="D65" s="24">
        <f t="shared" si="6"/>
        <v>11.73509547147971</v>
      </c>
      <c r="E65">
        <f t="shared" si="5"/>
        <v>1.0234164221457451</v>
      </c>
      <c r="F65">
        <v>1.0117895796629279</v>
      </c>
      <c r="G65">
        <f t="shared" si="0"/>
        <v>11.869947726642458</v>
      </c>
      <c r="H65">
        <f t="shared" si="11"/>
        <v>13.153264535618064</v>
      </c>
      <c r="I65">
        <f t="shared" si="2"/>
        <v>1.307306652818198</v>
      </c>
      <c r="J65">
        <f t="shared" si="3"/>
        <v>1.1433751146575641</v>
      </c>
      <c r="K65">
        <f t="shared" si="4"/>
        <v>8.6927097950580193E-2</v>
      </c>
    </row>
    <row r="66" spans="1:11" x14ac:dyDescent="0.25">
      <c r="A66" s="4" t="s">
        <v>165</v>
      </c>
      <c r="B66" s="5">
        <v>52.671721813437202</v>
      </c>
      <c r="C66" s="6">
        <v>11.883684430821599</v>
      </c>
      <c r="D66" s="24">
        <f t="shared" si="6"/>
        <v>11.851738355491392</v>
      </c>
      <c r="E66">
        <f t="shared" si="5"/>
        <v>1.002695475918552</v>
      </c>
      <c r="F66">
        <v>0.99279941982631836</v>
      </c>
      <c r="G66">
        <f t="shared" si="0"/>
        <v>11.969874471623429</v>
      </c>
      <c r="H66">
        <f t="shared" si="11"/>
        <v>12.90639245774214</v>
      </c>
      <c r="I66">
        <f t="shared" si="2"/>
        <v>1.0459317083277044</v>
      </c>
      <c r="J66">
        <f t="shared" si="3"/>
        <v>1.0227080269205402</v>
      </c>
      <c r="K66">
        <f t="shared" si="4"/>
        <v>7.9240425259736291E-2</v>
      </c>
    </row>
    <row r="67" spans="1:11" x14ac:dyDescent="0.25">
      <c r="A67" s="7" t="s">
        <v>164</v>
      </c>
      <c r="B67" s="8">
        <v>54.2348904667938</v>
      </c>
      <c r="C67" s="9">
        <v>10.6070967020237</v>
      </c>
      <c r="D67" s="24">
        <f t="shared" si="6"/>
        <v>11.912633013853432</v>
      </c>
      <c r="E67">
        <f t="shared" si="5"/>
        <v>0.89040740948608943</v>
      </c>
      <c r="F67">
        <v>0.96744436905905018</v>
      </c>
      <c r="G67">
        <f t="shared" ref="G67:G130" si="12">+C67/F67</f>
        <v>10.964037872627559</v>
      </c>
      <c r="H67">
        <f t="shared" si="11"/>
        <v>12.576776797767652</v>
      </c>
      <c r="I67">
        <f t="shared" ref="I67:I130" si="13">+($C67-H67)^2</f>
        <v>3.8796396795699031</v>
      </c>
      <c r="J67">
        <f t="shared" ref="J67:J130" si="14">+ABS(C67-H67)</f>
        <v>1.9696800957439518</v>
      </c>
      <c r="K67">
        <f t="shared" ref="K67:K130" si="15">+ABS((C67-H67)/H67)</f>
        <v>0.15661247133634154</v>
      </c>
    </row>
    <row r="68" spans="1:11" x14ac:dyDescent="0.25">
      <c r="A68" s="4" t="s">
        <v>163</v>
      </c>
      <c r="B68" s="5">
        <v>52.857065640441299</v>
      </c>
      <c r="C68" s="6">
        <v>12.3891350076662</v>
      </c>
      <c r="D68" s="24">
        <f t="shared" si="6"/>
        <v>12.033330457128116</v>
      </c>
      <c r="E68">
        <f t="shared" si="5"/>
        <v>1.0295682522644691</v>
      </c>
      <c r="F68">
        <v>1.0278394869394194</v>
      </c>
      <c r="G68">
        <f t="shared" si="12"/>
        <v>12.053569808411547</v>
      </c>
      <c r="H68">
        <f t="shared" si="11"/>
        <v>13.361913330212452</v>
      </c>
      <c r="I68">
        <f t="shared" si="13"/>
        <v>0.94629766481590127</v>
      </c>
      <c r="J68">
        <f t="shared" si="14"/>
        <v>0.97277832254625274</v>
      </c>
      <c r="K68">
        <f t="shared" si="15"/>
        <v>7.2802322429881064E-2</v>
      </c>
    </row>
    <row r="69" spans="1:11" x14ac:dyDescent="0.25">
      <c r="A69" s="7" t="s">
        <v>162</v>
      </c>
      <c r="B69" s="8">
        <v>50.872056069638703</v>
      </c>
      <c r="C69" s="9">
        <v>12.792219189861299</v>
      </c>
      <c r="D69" s="24">
        <f t="shared" si="6"/>
        <v>12.073900171998682</v>
      </c>
      <c r="E69">
        <f t="shared" si="5"/>
        <v>1.0594935362749243</v>
      </c>
      <c r="F69">
        <v>0.97947097605079958</v>
      </c>
      <c r="G69">
        <f t="shared" si="12"/>
        <v>13.060335122373079</v>
      </c>
      <c r="H69">
        <f t="shared" si="11"/>
        <v>12.733122688660394</v>
      </c>
      <c r="I69">
        <f t="shared" si="13"/>
        <v>3.4923964541885705E-3</v>
      </c>
      <c r="J69">
        <f t="shared" si="14"/>
        <v>5.9096501200905038E-2</v>
      </c>
      <c r="K69">
        <f t="shared" si="15"/>
        <v>4.6411632594676872E-3</v>
      </c>
    </row>
    <row r="70" spans="1:11" x14ac:dyDescent="0.25">
      <c r="A70" s="4" t="s">
        <v>161</v>
      </c>
      <c r="B70" s="5">
        <v>49.985471419312297</v>
      </c>
      <c r="C70" s="6">
        <v>12.890167075462999</v>
      </c>
      <c r="D70" s="24">
        <f t="shared" si="6"/>
        <v>12.0594477817752</v>
      </c>
      <c r="E70">
        <f t="shared" si="5"/>
        <v>1.0688853510310166</v>
      </c>
      <c r="F70">
        <v>0.96095136043035856</v>
      </c>
      <c r="G70">
        <f t="shared" si="12"/>
        <v>13.41396412581193</v>
      </c>
      <c r="H70">
        <f t="shared" si="11"/>
        <v>12.492367685594662</v>
      </c>
      <c r="I70">
        <f t="shared" si="13"/>
        <v>0.15824435457962169</v>
      </c>
      <c r="J70">
        <f t="shared" si="14"/>
        <v>0.39779938986833763</v>
      </c>
      <c r="K70">
        <f t="shared" si="15"/>
        <v>3.1843394293225337E-2</v>
      </c>
    </row>
    <row r="71" spans="1:11" x14ac:dyDescent="0.25">
      <c r="A71" s="7" t="s">
        <v>160</v>
      </c>
      <c r="B71" s="8">
        <v>51.204105681247903</v>
      </c>
      <c r="C71" s="9">
        <v>11.3547264160474</v>
      </c>
      <c r="D71" s="24">
        <f t="shared" si="6"/>
        <v>12.108059567844768</v>
      </c>
      <c r="E71">
        <f t="shared" si="5"/>
        <v>0.93778250366408955</v>
      </c>
      <c r="F71">
        <v>0.90814320810718108</v>
      </c>
      <c r="G71">
        <f t="shared" si="12"/>
        <v>12.503233316817683</v>
      </c>
      <c r="H71">
        <f t="shared" si="11"/>
        <v>11.805861705393355</v>
      </c>
      <c r="I71">
        <f t="shared" si="13"/>
        <v>0.20352304929325776</v>
      </c>
      <c r="J71">
        <f t="shared" si="14"/>
        <v>0.45113528934595415</v>
      </c>
      <c r="K71">
        <f t="shared" si="15"/>
        <v>3.8212821783255246E-2</v>
      </c>
    </row>
    <row r="72" spans="1:11" x14ac:dyDescent="0.25">
      <c r="A72" s="4" t="s">
        <v>159</v>
      </c>
      <c r="B72" s="5">
        <v>50.822794440239001</v>
      </c>
      <c r="C72" s="6">
        <v>10.938131884390501</v>
      </c>
      <c r="D72" s="24">
        <f t="shared" si="6"/>
        <v>12.015883022961665</v>
      </c>
      <c r="E72">
        <f t="shared" si="5"/>
        <v>0.91030612261190924</v>
      </c>
      <c r="F72">
        <v>0.89275825841442424</v>
      </c>
      <c r="G72">
        <f t="shared" si="12"/>
        <v>12.252064633730834</v>
      </c>
      <c r="H72">
        <f t="shared" si="11"/>
        <v>11.605857359387516</v>
      </c>
      <c r="I72">
        <f t="shared" si="13"/>
        <v>0.44585730995998923</v>
      </c>
      <c r="J72">
        <f t="shared" si="14"/>
        <v>0.66772547499701496</v>
      </c>
      <c r="K72">
        <f t="shared" si="15"/>
        <v>5.7533489713012753E-2</v>
      </c>
    </row>
    <row r="73" spans="1:11" x14ac:dyDescent="0.25">
      <c r="A73" s="7" t="s">
        <v>158</v>
      </c>
      <c r="B73" s="8">
        <v>50.880836375299701</v>
      </c>
      <c r="C73" s="9">
        <v>11.7827545055176</v>
      </c>
      <c r="D73" s="24">
        <f t="shared" ref="D73:D136" si="16">AVERAGE(C67:C78)</f>
        <v>11.986314803531826</v>
      </c>
      <c r="E73">
        <f t="shared" ref="E73:E136" si="17">+C73/D73</f>
        <v>0.98301727417051932</v>
      </c>
      <c r="F73">
        <v>0.93661621249753124</v>
      </c>
      <c r="G73">
        <f t="shared" si="12"/>
        <v>12.58013084580111</v>
      </c>
      <c r="H73">
        <f t="shared" si="11"/>
        <v>12.176010762467905</v>
      </c>
      <c r="I73">
        <f t="shared" si="13"/>
        <v>0.15465048363056472</v>
      </c>
      <c r="J73">
        <f t="shared" si="14"/>
        <v>0.39325625695030553</v>
      </c>
      <c r="K73">
        <f t="shared" si="15"/>
        <v>3.2297627246068404E-2</v>
      </c>
    </row>
    <row r="74" spans="1:11" x14ac:dyDescent="0.25">
      <c r="A74" s="4" t="s">
        <v>157</v>
      </c>
      <c r="B74" s="5">
        <v>48.966305258815503</v>
      </c>
      <c r="C74" s="6">
        <v>13.8952967610189</v>
      </c>
      <c r="D74" s="24">
        <f t="shared" si="16"/>
        <v>12.032792672740699</v>
      </c>
      <c r="E74">
        <f t="shared" si="17"/>
        <v>1.1547856876564948</v>
      </c>
      <c r="F74">
        <v>1.1986589216501862</v>
      </c>
      <c r="G74">
        <f t="shared" si="12"/>
        <v>11.592369196976678</v>
      </c>
      <c r="H74">
        <f>13.2*F74</f>
        <v>15.822297765782457</v>
      </c>
      <c r="I74">
        <f t="shared" si="13"/>
        <v>3.7133328723597594</v>
      </c>
      <c r="J74">
        <f t="shared" si="14"/>
        <v>1.9270010047635573</v>
      </c>
      <c r="K74">
        <f t="shared" si="15"/>
        <v>0.12179021235025163</v>
      </c>
    </row>
    <row r="75" spans="1:11" x14ac:dyDescent="0.25">
      <c r="A75" s="7" t="s">
        <v>156</v>
      </c>
      <c r="B75" s="8">
        <v>51.213443340442602</v>
      </c>
      <c r="C75" s="9">
        <v>12.826173058498</v>
      </c>
      <c r="D75" s="24">
        <f t="shared" si="16"/>
        <v>11.930324181978952</v>
      </c>
      <c r="E75">
        <f t="shared" si="17"/>
        <v>1.0750900698802679</v>
      </c>
      <c r="F75">
        <v>1.1141383686600348</v>
      </c>
      <c r="G75">
        <f t="shared" si="12"/>
        <v>11.512190423819561</v>
      </c>
      <c r="H75">
        <f t="shared" ref="H75:H85" si="18">13.2*F75</f>
        <v>14.706626466312459</v>
      </c>
      <c r="I75">
        <f t="shared" si="13"/>
        <v>3.5361050189610115</v>
      </c>
      <c r="J75">
        <f t="shared" si="14"/>
        <v>1.8804534078144588</v>
      </c>
      <c r="K75">
        <f t="shared" si="15"/>
        <v>0.12786436183185143</v>
      </c>
    </row>
    <row r="76" spans="1:11" x14ac:dyDescent="0.25">
      <c r="A76" s="4" t="s">
        <v>155</v>
      </c>
      <c r="B76" s="5">
        <v>50.425606177826999</v>
      </c>
      <c r="C76" s="6">
        <v>11.9274403618685</v>
      </c>
      <c r="D76" s="24">
        <f t="shared" si="16"/>
        <v>11.758588227620384</v>
      </c>
      <c r="E76">
        <f t="shared" si="17"/>
        <v>1.0143598985677116</v>
      </c>
      <c r="F76">
        <v>1.0093898387017675</v>
      </c>
      <c r="G76">
        <f t="shared" si="12"/>
        <v>11.816485469290088</v>
      </c>
      <c r="H76">
        <f t="shared" si="18"/>
        <v>13.32394587086333</v>
      </c>
      <c r="I76">
        <f t="shared" si="13"/>
        <v>1.9502276366529085</v>
      </c>
      <c r="J76">
        <f t="shared" si="14"/>
        <v>1.3965055089948297</v>
      </c>
      <c r="K76">
        <f t="shared" si="15"/>
        <v>0.10481170687196305</v>
      </c>
    </row>
    <row r="77" spans="1:11" x14ac:dyDescent="0.25">
      <c r="A77" s="7" t="s">
        <v>154</v>
      </c>
      <c r="B77" s="8">
        <v>52.297346815196597</v>
      </c>
      <c r="C77" s="9">
        <v>10.9037708823633</v>
      </c>
      <c r="D77" s="24">
        <f t="shared" si="16"/>
        <v>11.587430619999983</v>
      </c>
      <c r="E77">
        <f t="shared" si="17"/>
        <v>0.94099988512926402</v>
      </c>
      <c r="F77">
        <v>1.0117895796629279</v>
      </c>
      <c r="G77">
        <f t="shared" si="12"/>
        <v>10.776717908081077</v>
      </c>
      <c r="H77">
        <f t="shared" si="18"/>
        <v>13.355622451550648</v>
      </c>
      <c r="I77">
        <f t="shared" si="13"/>
        <v>6.0115761173264586</v>
      </c>
      <c r="J77">
        <f t="shared" si="14"/>
        <v>2.4518515691873475</v>
      </c>
      <c r="K77">
        <f t="shared" si="15"/>
        <v>0.18358197666052445</v>
      </c>
    </row>
    <row r="78" spans="1:11" x14ac:dyDescent="0.25">
      <c r="A78" s="4" t="s">
        <v>153</v>
      </c>
      <c r="B78" s="5">
        <v>51.075594338993099</v>
      </c>
      <c r="C78" s="6">
        <v>11.528865797663499</v>
      </c>
      <c r="D78" s="24">
        <f t="shared" si="16"/>
        <v>11.478524582867307</v>
      </c>
      <c r="E78">
        <f t="shared" si="17"/>
        <v>1.0043856868914434</v>
      </c>
      <c r="F78">
        <v>0.99279941982631836</v>
      </c>
      <c r="G78">
        <f t="shared" si="12"/>
        <v>11.612482408259641</v>
      </c>
      <c r="H78">
        <f t="shared" si="18"/>
        <v>13.104952341707401</v>
      </c>
      <c r="I78">
        <f t="shared" si="13"/>
        <v>2.4840487943162493</v>
      </c>
      <c r="J78">
        <f t="shared" si="14"/>
        <v>1.5760865440439016</v>
      </c>
      <c r="K78">
        <f t="shared" si="15"/>
        <v>0.12026648422275441</v>
      </c>
    </row>
    <row r="79" spans="1:11" x14ac:dyDescent="0.25">
      <c r="A79" s="7" t="s">
        <v>152</v>
      </c>
      <c r="B79" s="8">
        <v>51.534466130308203</v>
      </c>
      <c r="C79" s="9">
        <v>11.1648311325302</v>
      </c>
      <c r="D79" s="24">
        <f t="shared" si="16"/>
        <v>11.351659181865998</v>
      </c>
      <c r="E79">
        <f t="shared" si="17"/>
        <v>0.98354178483139709</v>
      </c>
      <c r="F79">
        <v>0.96744436905905018</v>
      </c>
      <c r="G79">
        <f t="shared" si="12"/>
        <v>11.540540716970909</v>
      </c>
      <c r="H79">
        <f t="shared" si="18"/>
        <v>12.770265671579462</v>
      </c>
      <c r="I79">
        <f t="shared" si="13"/>
        <v>2.5774200591723191</v>
      </c>
      <c r="J79">
        <f t="shared" si="14"/>
        <v>1.6054345390492628</v>
      </c>
      <c r="K79">
        <f t="shared" si="15"/>
        <v>0.12571661235068871</v>
      </c>
    </row>
    <row r="80" spans="1:11" x14ac:dyDescent="0.25">
      <c r="A80" s="4" t="s">
        <v>151</v>
      </c>
      <c r="B80" s="5">
        <v>51.339788495327603</v>
      </c>
      <c r="C80" s="6">
        <v>11.159513118525201</v>
      </c>
      <c r="D80" s="24">
        <f t="shared" si="16"/>
        <v>11.194251939189664</v>
      </c>
      <c r="E80">
        <f t="shared" si="17"/>
        <v>0.996896726922605</v>
      </c>
      <c r="F80">
        <v>1.0278394869394194</v>
      </c>
      <c r="G80">
        <f t="shared" si="12"/>
        <v>10.85725277178706</v>
      </c>
      <c r="H80">
        <f t="shared" si="18"/>
        <v>13.567481227600336</v>
      </c>
      <c r="I80">
        <f t="shared" si="13"/>
        <v>5.7983104143228816</v>
      </c>
      <c r="J80">
        <f t="shared" si="14"/>
        <v>2.407968109075135</v>
      </c>
      <c r="K80">
        <f t="shared" si="15"/>
        <v>0.17748085062219243</v>
      </c>
    </row>
    <row r="81" spans="1:11" x14ac:dyDescent="0.25">
      <c r="A81" s="7" t="s">
        <v>150</v>
      </c>
      <c r="B81" s="8">
        <v>51.262215377240203</v>
      </c>
      <c r="C81" s="9">
        <v>10.731387737558499</v>
      </c>
      <c r="D81" s="24">
        <f t="shared" si="16"/>
        <v>11.126229882577265</v>
      </c>
      <c r="E81">
        <f t="shared" si="17"/>
        <v>0.96451249442211728</v>
      </c>
      <c r="F81">
        <v>0.97947097605079958</v>
      </c>
      <c r="G81">
        <f t="shared" si="12"/>
        <v>10.956310089786594</v>
      </c>
      <c r="H81">
        <f t="shared" si="18"/>
        <v>12.929016883870554</v>
      </c>
      <c r="I81">
        <f t="shared" si="13"/>
        <v>4.8295738647202517</v>
      </c>
      <c r="J81">
        <f t="shared" si="14"/>
        <v>2.197629146312055</v>
      </c>
      <c r="K81">
        <f t="shared" si="15"/>
        <v>0.1699765083495004</v>
      </c>
    </row>
    <row r="82" spans="1:11" x14ac:dyDescent="0.25">
      <c r="A82" s="4" t="s">
        <v>149</v>
      </c>
      <c r="B82" s="5">
        <v>52.067644131541698</v>
      </c>
      <c r="C82" s="6">
        <v>10.8362757840182</v>
      </c>
      <c r="D82" s="24">
        <f t="shared" si="16"/>
        <v>11.056173634380622</v>
      </c>
      <c r="E82">
        <f t="shared" si="17"/>
        <v>0.98011085411334165</v>
      </c>
      <c r="F82">
        <v>0.96095136043035856</v>
      </c>
      <c r="G82">
        <f t="shared" si="12"/>
        <v>11.276612147325764</v>
      </c>
      <c r="H82">
        <f t="shared" si="18"/>
        <v>12.684557957680733</v>
      </c>
      <c r="I82">
        <f t="shared" si="13"/>
        <v>3.4161469934786961</v>
      </c>
      <c r="J82">
        <f t="shared" si="14"/>
        <v>1.8482821736625326</v>
      </c>
      <c r="K82">
        <f t="shared" si="15"/>
        <v>0.14571120096016935</v>
      </c>
    </row>
    <row r="83" spans="1:11" x14ac:dyDescent="0.25">
      <c r="A83" s="7" t="s">
        <v>148</v>
      </c>
      <c r="B83" s="8">
        <v>54.557082487994101</v>
      </c>
      <c r="C83" s="9">
        <v>10.0478539704553</v>
      </c>
      <c r="D83" s="24">
        <f t="shared" si="16"/>
        <v>10.997595540883017</v>
      </c>
      <c r="E83">
        <f t="shared" si="17"/>
        <v>0.91364098025817553</v>
      </c>
      <c r="F83">
        <v>0.90814320810718108</v>
      </c>
      <c r="G83">
        <f t="shared" si="12"/>
        <v>11.064173448368102</v>
      </c>
      <c r="H83">
        <f t="shared" si="18"/>
        <v>11.98749034701479</v>
      </c>
      <c r="I83">
        <f t="shared" si="13"/>
        <v>3.7621892732728259</v>
      </c>
      <c r="J83">
        <f t="shared" si="14"/>
        <v>1.9396363765594895</v>
      </c>
      <c r="K83">
        <f t="shared" si="15"/>
        <v>0.16180504179029528</v>
      </c>
    </row>
    <row r="84" spans="1:11" x14ac:dyDescent="0.25">
      <c r="A84" s="4" t="s">
        <v>147</v>
      </c>
      <c r="B84" s="5">
        <v>54.055751825734703</v>
      </c>
      <c r="C84" s="6">
        <v>9.4157470723747991</v>
      </c>
      <c r="D84" s="24">
        <f t="shared" si="16"/>
        <v>11.016385985456509</v>
      </c>
      <c r="E84">
        <f t="shared" si="17"/>
        <v>0.85470380983429384</v>
      </c>
      <c r="F84">
        <v>0.89275825841442424</v>
      </c>
      <c r="G84">
        <f t="shared" si="12"/>
        <v>10.546804785763122</v>
      </c>
      <c r="H84">
        <f t="shared" si="18"/>
        <v>11.7844090110704</v>
      </c>
      <c r="I84">
        <f t="shared" si="13"/>
        <v>5.6105593798252018</v>
      </c>
      <c r="J84">
        <f t="shared" si="14"/>
        <v>2.3686619386956007</v>
      </c>
      <c r="K84">
        <f t="shared" si="15"/>
        <v>0.20099963744218777</v>
      </c>
    </row>
    <row r="85" spans="1:11" x14ac:dyDescent="0.25">
      <c r="A85" s="7" t="s">
        <v>146</v>
      </c>
      <c r="B85" s="8">
        <v>52.430235783342198</v>
      </c>
      <c r="C85" s="9">
        <v>9.8938675934016</v>
      </c>
      <c r="D85" s="24">
        <f t="shared" si="16"/>
        <v>10.958831957381216</v>
      </c>
      <c r="E85">
        <f t="shared" si="17"/>
        <v>0.9028213619734976</v>
      </c>
      <c r="F85">
        <v>0.93661621249753124</v>
      </c>
      <c r="G85">
        <f t="shared" si="12"/>
        <v>10.563416969923184</v>
      </c>
      <c r="H85">
        <f t="shared" si="18"/>
        <v>12.363334004967411</v>
      </c>
      <c r="I85">
        <f t="shared" si="13"/>
        <v>6.0982643578517255</v>
      </c>
      <c r="J85">
        <f t="shared" si="14"/>
        <v>2.4694664115658114</v>
      </c>
      <c r="K85">
        <f t="shared" si="15"/>
        <v>0.19974113864218301</v>
      </c>
    </row>
    <row r="86" spans="1:11" x14ac:dyDescent="0.25">
      <c r="A86" s="4" t="s">
        <v>145</v>
      </c>
      <c r="B86" s="5">
        <v>50.130255919086899</v>
      </c>
      <c r="C86" s="6">
        <v>13.0790320816701</v>
      </c>
      <c r="D86" s="24">
        <f t="shared" si="16"/>
        <v>10.959470110153168</v>
      </c>
      <c r="E86">
        <f t="shared" si="17"/>
        <v>1.1934000412623333</v>
      </c>
      <c r="F86">
        <v>1.1986589216501862</v>
      </c>
      <c r="G86">
        <f t="shared" si="12"/>
        <v>10.911387589443942</v>
      </c>
      <c r="H86">
        <f>13.3*F86</f>
        <v>15.942163657947477</v>
      </c>
      <c r="I86">
        <f t="shared" si="13"/>
        <v>8.1975224230765775</v>
      </c>
      <c r="J86">
        <f t="shared" si="14"/>
        <v>2.863131576277377</v>
      </c>
      <c r="K86">
        <f t="shared" si="15"/>
        <v>0.17959491808692168</v>
      </c>
    </row>
    <row r="87" spans="1:11" x14ac:dyDescent="0.25">
      <c r="A87" s="7" t="s">
        <v>144</v>
      </c>
      <c r="B87" s="8">
        <v>51.899192764716403</v>
      </c>
      <c r="C87" s="9">
        <v>11.985498080138299</v>
      </c>
      <c r="D87" s="24">
        <f t="shared" si="16"/>
        <v>11.034829937131141</v>
      </c>
      <c r="E87">
        <f t="shared" si="17"/>
        <v>1.0861515898680278</v>
      </c>
      <c r="F87">
        <v>1.1141383686600348</v>
      </c>
      <c r="G87">
        <f t="shared" si="12"/>
        <v>10.757638743339538</v>
      </c>
      <c r="H87">
        <f t="shared" ref="H87:H97" si="19">13.3*F87</f>
        <v>14.818040303178464</v>
      </c>
      <c r="I87">
        <f t="shared" si="13"/>
        <v>8.0232954453053154</v>
      </c>
      <c r="J87">
        <f t="shared" si="14"/>
        <v>2.8325422230401642</v>
      </c>
      <c r="K87">
        <f t="shared" si="15"/>
        <v>0.19115498170379419</v>
      </c>
    </row>
    <row r="88" spans="1:11" x14ac:dyDescent="0.25">
      <c r="A88" s="4" t="s">
        <v>143</v>
      </c>
      <c r="B88" s="5">
        <v>53.002688346995001</v>
      </c>
      <c r="C88" s="6">
        <v>11.224503239897199</v>
      </c>
      <c r="D88" s="24">
        <f t="shared" si="16"/>
        <v>11.075209857209742</v>
      </c>
      <c r="E88">
        <f t="shared" si="17"/>
        <v>1.0134799597129323</v>
      </c>
      <c r="F88">
        <v>1.0093898387017675</v>
      </c>
      <c r="G88">
        <f t="shared" si="12"/>
        <v>11.120087412741997</v>
      </c>
      <c r="H88">
        <f t="shared" si="19"/>
        <v>13.424884854733508</v>
      </c>
      <c r="I88">
        <f t="shared" si="13"/>
        <v>4.8416792509096398</v>
      </c>
      <c r="J88">
        <f t="shared" si="14"/>
        <v>2.2003816148363082</v>
      </c>
      <c r="K88">
        <f t="shared" si="15"/>
        <v>0.1639032020494739</v>
      </c>
    </row>
    <row r="89" spans="1:11" x14ac:dyDescent="0.25">
      <c r="A89" s="7" t="s">
        <v>142</v>
      </c>
      <c r="B89" s="8">
        <v>52.932282621314698</v>
      </c>
      <c r="C89" s="9">
        <v>11.129256217245199</v>
      </c>
      <c r="D89" s="24">
        <f t="shared" si="16"/>
        <v>11.084555418214926</v>
      </c>
      <c r="E89">
        <f t="shared" si="17"/>
        <v>1.0040327101398057</v>
      </c>
      <c r="F89">
        <v>1.0117895796629279</v>
      </c>
      <c r="G89">
        <f t="shared" si="12"/>
        <v>10.999575841602212</v>
      </c>
      <c r="H89">
        <f t="shared" si="19"/>
        <v>13.456801409516942</v>
      </c>
      <c r="I89">
        <f t="shared" si="13"/>
        <v>5.4174666220673018</v>
      </c>
      <c r="J89">
        <f t="shared" si="14"/>
        <v>2.3275451922717423</v>
      </c>
      <c r="K89">
        <f t="shared" si="15"/>
        <v>0.17296422243592388</v>
      </c>
    </row>
    <row r="90" spans="1:11" x14ac:dyDescent="0.25">
      <c r="A90" s="4" t="s">
        <v>141</v>
      </c>
      <c r="B90" s="5">
        <v>52.743203016684603</v>
      </c>
      <c r="C90" s="6">
        <v>10.838217460759999</v>
      </c>
      <c r="D90" s="24">
        <f t="shared" si="16"/>
        <v>11.09083652757811</v>
      </c>
      <c r="E90">
        <f t="shared" si="17"/>
        <v>0.97722272200208193</v>
      </c>
      <c r="F90">
        <v>0.99279941982631836</v>
      </c>
      <c r="G90">
        <f t="shared" si="12"/>
        <v>10.916824933938873</v>
      </c>
      <c r="H90">
        <f t="shared" si="19"/>
        <v>13.204232283690034</v>
      </c>
      <c r="I90">
        <f t="shared" si="13"/>
        <v>5.5980261423246453</v>
      </c>
      <c r="J90">
        <f t="shared" si="14"/>
        <v>2.3660148229300351</v>
      </c>
      <c r="K90">
        <f t="shared" si="15"/>
        <v>0.17918609519256595</v>
      </c>
    </row>
    <row r="91" spans="1:11" x14ac:dyDescent="0.25">
      <c r="A91" s="7" t="s">
        <v>140</v>
      </c>
      <c r="B91" s="8">
        <v>50.777991940297198</v>
      </c>
      <c r="C91" s="9">
        <v>11.172488965793599</v>
      </c>
      <c r="D91" s="24">
        <f t="shared" si="16"/>
        <v>11.206311383842317</v>
      </c>
      <c r="E91">
        <f t="shared" si="17"/>
        <v>0.99698184202720941</v>
      </c>
      <c r="F91">
        <v>0.96744436905905018</v>
      </c>
      <c r="G91">
        <f t="shared" si="12"/>
        <v>11.548456245251721</v>
      </c>
      <c r="H91">
        <f t="shared" si="19"/>
        <v>12.867010108485369</v>
      </c>
      <c r="I91">
        <f t="shared" si="13"/>
        <v>2.8714019030294202</v>
      </c>
      <c r="J91">
        <f t="shared" si="14"/>
        <v>1.6945211426917695</v>
      </c>
      <c r="K91">
        <f t="shared" si="15"/>
        <v>0.131695019154006</v>
      </c>
    </row>
    <row r="92" spans="1:11" x14ac:dyDescent="0.25">
      <c r="A92" s="4" t="s">
        <v>139</v>
      </c>
      <c r="B92" s="5">
        <v>51.613478620495499</v>
      </c>
      <c r="C92" s="6">
        <v>12.063831042260899</v>
      </c>
      <c r="D92" s="24">
        <f t="shared" si="16"/>
        <v>11.265723097777673</v>
      </c>
      <c r="E92">
        <f t="shared" si="17"/>
        <v>1.0708439163253236</v>
      </c>
      <c r="F92">
        <v>1.0278394869394194</v>
      </c>
      <c r="G92">
        <f t="shared" si="12"/>
        <v>11.73707684473494</v>
      </c>
      <c r="H92">
        <f t="shared" si="19"/>
        <v>13.670265176294279</v>
      </c>
      <c r="I92">
        <f t="shared" si="13"/>
        <v>2.5806306269875758</v>
      </c>
      <c r="J92">
        <f t="shared" si="14"/>
        <v>1.6064341340333801</v>
      </c>
      <c r="K92">
        <f t="shared" si="15"/>
        <v>0.11751301919286181</v>
      </c>
    </row>
    <row r="93" spans="1:11" x14ac:dyDescent="0.25">
      <c r="A93" s="7" t="s">
        <v>138</v>
      </c>
      <c r="B93" s="8">
        <v>51.479320504512202</v>
      </c>
      <c r="C93" s="9">
        <v>11.215946778501699</v>
      </c>
      <c r="D93" s="24">
        <f t="shared" si="16"/>
        <v>11.363185348793676</v>
      </c>
      <c r="E93">
        <f t="shared" si="17"/>
        <v>0.98704249153978574</v>
      </c>
      <c r="F93">
        <v>0.97947097605079958</v>
      </c>
      <c r="G93">
        <f t="shared" si="12"/>
        <v>11.451025148008053</v>
      </c>
      <c r="H93">
        <f t="shared" si="19"/>
        <v>13.026963981475635</v>
      </c>
      <c r="I93">
        <f t="shared" si="13"/>
        <v>3.2797833094675384</v>
      </c>
      <c r="J93">
        <f t="shared" si="14"/>
        <v>1.811017202973936</v>
      </c>
      <c r="K93">
        <f t="shared" si="15"/>
        <v>0.13902066556330436</v>
      </c>
    </row>
    <row r="94" spans="1:11" x14ac:dyDescent="0.25">
      <c r="A94" s="4" t="s">
        <v>137</v>
      </c>
      <c r="B94" s="5">
        <v>52.1127351287154</v>
      </c>
      <c r="C94" s="6">
        <v>10.948422516080401</v>
      </c>
      <c r="D94" s="24">
        <f t="shared" si="16"/>
        <v>11.405110697269032</v>
      </c>
      <c r="E94">
        <f t="shared" si="17"/>
        <v>0.95995758451533608</v>
      </c>
      <c r="F94">
        <v>0.96095136043035856</v>
      </c>
      <c r="G94">
        <f t="shared" si="12"/>
        <v>11.393316006313983</v>
      </c>
      <c r="H94">
        <f t="shared" si="19"/>
        <v>12.780653093723769</v>
      </c>
      <c r="I94">
        <f t="shared" si="13"/>
        <v>3.3570688896513525</v>
      </c>
      <c r="J94">
        <f t="shared" si="14"/>
        <v>1.8322305776433687</v>
      </c>
      <c r="K94">
        <f t="shared" si="15"/>
        <v>0.14335969877338484</v>
      </c>
    </row>
    <row r="95" spans="1:11" x14ac:dyDescent="0.25">
      <c r="A95" s="7" t="s">
        <v>136</v>
      </c>
      <c r="B95" s="8">
        <v>52.716889508170901</v>
      </c>
      <c r="C95" s="9">
        <v>10.123227282813501</v>
      </c>
      <c r="D95" s="24">
        <f t="shared" si="16"/>
        <v>11.469057267381091</v>
      </c>
      <c r="E95">
        <f t="shared" si="17"/>
        <v>0.88265557027121688</v>
      </c>
      <c r="F95">
        <v>0.90814320810718108</v>
      </c>
      <c r="G95">
        <f t="shared" si="12"/>
        <v>11.147170614107301</v>
      </c>
      <c r="H95">
        <f t="shared" si="19"/>
        <v>12.07830466782551</v>
      </c>
      <c r="I95">
        <f t="shared" si="13"/>
        <v>3.8223275813853959</v>
      </c>
      <c r="J95">
        <f t="shared" si="14"/>
        <v>1.9550773850120091</v>
      </c>
      <c r="K95">
        <f t="shared" si="15"/>
        <v>0.16186687111975187</v>
      </c>
    </row>
    <row r="96" spans="1:11" x14ac:dyDescent="0.25">
      <c r="A96" s="4" t="s">
        <v>135</v>
      </c>
      <c r="B96" s="5">
        <v>51.327966694470803</v>
      </c>
      <c r="C96" s="6">
        <v>10.8014453475453</v>
      </c>
      <c r="D96" s="24">
        <f t="shared" si="16"/>
        <v>11.553354383086976</v>
      </c>
      <c r="E96">
        <f t="shared" si="17"/>
        <v>0.93491855173745908</v>
      </c>
      <c r="F96">
        <v>0.89275825841442424</v>
      </c>
      <c r="G96">
        <f t="shared" si="12"/>
        <v>12.098958755900075</v>
      </c>
      <c r="H96">
        <f t="shared" si="19"/>
        <v>11.873684836911844</v>
      </c>
      <c r="I96">
        <f t="shared" si="13"/>
        <v>1.1496975225570258</v>
      </c>
      <c r="J96">
        <f t="shared" si="14"/>
        <v>1.0722394893665435</v>
      </c>
      <c r="K96">
        <f t="shared" si="15"/>
        <v>9.0303852939844068E-2</v>
      </c>
    </row>
    <row r="97" spans="1:11" x14ac:dyDescent="0.25">
      <c r="A97" s="7" t="s">
        <v>134</v>
      </c>
      <c r="B97" s="8">
        <v>52.219599234354199</v>
      </c>
      <c r="C97" s="9">
        <v>10.606808160625899</v>
      </c>
      <c r="D97" s="24">
        <f t="shared" si="16"/>
        <v>11.622161940223293</v>
      </c>
      <c r="E97">
        <f t="shared" si="17"/>
        <v>0.91263641095179182</v>
      </c>
      <c r="F97">
        <v>0.93661621249753124</v>
      </c>
      <c r="G97">
        <f t="shared" si="12"/>
        <v>11.324604484842672</v>
      </c>
      <c r="H97">
        <f t="shared" si="19"/>
        <v>12.456995626217166</v>
      </c>
      <c r="I97">
        <f t="shared" si="13"/>
        <v>3.4231936578310354</v>
      </c>
      <c r="J97">
        <f t="shared" si="14"/>
        <v>1.8501874655912669</v>
      </c>
      <c r="K97">
        <f t="shared" si="15"/>
        <v>0.14852597858325781</v>
      </c>
    </row>
    <row r="98" spans="1:11" x14ac:dyDescent="0.25">
      <c r="A98" s="4" t="s">
        <v>133</v>
      </c>
      <c r="B98" s="5">
        <v>50.325290191830703</v>
      </c>
      <c r="C98" s="6">
        <v>14.2485790938621</v>
      </c>
      <c r="D98" s="24">
        <f t="shared" si="16"/>
        <v>11.635974365943541</v>
      </c>
      <c r="E98">
        <f t="shared" si="17"/>
        <v>1.2245282299319251</v>
      </c>
      <c r="F98">
        <v>1.1986589216501862</v>
      </c>
      <c r="G98">
        <f t="shared" si="12"/>
        <v>11.887100522512418</v>
      </c>
      <c r="H98">
        <f>13.4*F98</f>
        <v>16.062029550112495</v>
      </c>
      <c r="I98">
        <f t="shared" si="13"/>
        <v>3.2886025572747668</v>
      </c>
      <c r="J98">
        <f t="shared" si="14"/>
        <v>1.8134504562503952</v>
      </c>
      <c r="K98">
        <f t="shared" si="15"/>
        <v>0.11290294608116284</v>
      </c>
    </row>
    <row r="99" spans="1:11" x14ac:dyDescent="0.25">
      <c r="A99" s="7" t="s">
        <v>132</v>
      </c>
      <c r="B99" s="8">
        <v>52.1996002438094</v>
      </c>
      <c r="C99" s="9">
        <v>12.488602261842599</v>
      </c>
      <c r="D99" s="24">
        <f t="shared" si="16"/>
        <v>11.683326871889285</v>
      </c>
      <c r="E99">
        <f t="shared" si="17"/>
        <v>1.0689251784858345</v>
      </c>
      <c r="F99">
        <v>1.1141383686600348</v>
      </c>
      <c r="G99">
        <f t="shared" si="12"/>
        <v>11.209202207857306</v>
      </c>
      <c r="H99">
        <f t="shared" ref="H99:H109" si="20">13.4*F99</f>
        <v>14.929454140044466</v>
      </c>
      <c r="I99">
        <f t="shared" si="13"/>
        <v>5.9577578913215827</v>
      </c>
      <c r="J99">
        <f t="shared" si="14"/>
        <v>2.4408518782018671</v>
      </c>
      <c r="K99">
        <f t="shared" si="15"/>
        <v>0.16349237254796223</v>
      </c>
    </row>
    <row r="100" spans="1:11" x14ac:dyDescent="0.25">
      <c r="A100" s="4" t="s">
        <v>131</v>
      </c>
      <c r="B100" s="5">
        <v>53.378309543916799</v>
      </c>
      <c r="C100" s="6">
        <v>11.9918620812419</v>
      </c>
      <c r="D100" s="24">
        <f t="shared" si="16"/>
        <v>11.727286047558358</v>
      </c>
      <c r="E100">
        <f t="shared" si="17"/>
        <v>1.0225607214329548</v>
      </c>
      <c r="F100">
        <v>1.0093898387017675</v>
      </c>
      <c r="G100">
        <f t="shared" si="12"/>
        <v>11.880307906274648</v>
      </c>
      <c r="H100">
        <f t="shared" si="20"/>
        <v>13.525823838603685</v>
      </c>
      <c r="I100">
        <f t="shared" si="13"/>
        <v>2.3530386730484572</v>
      </c>
      <c r="J100">
        <f t="shared" si="14"/>
        <v>1.5339617573617854</v>
      </c>
      <c r="K100">
        <f t="shared" si="15"/>
        <v>0.11340985774069798</v>
      </c>
    </row>
    <row r="101" spans="1:11" x14ac:dyDescent="0.25">
      <c r="A101" s="7" t="s">
        <v>130</v>
      </c>
      <c r="B101" s="8">
        <v>54.0861621755935</v>
      </c>
      <c r="C101" s="9">
        <v>12.1408216057158</v>
      </c>
      <c r="D101" s="24">
        <f t="shared" si="16"/>
        <v>11.827914394067276</v>
      </c>
      <c r="E101">
        <f t="shared" si="17"/>
        <v>1.0264549777098044</v>
      </c>
      <c r="F101">
        <v>1.0117895796629279</v>
      </c>
      <c r="G101">
        <f t="shared" si="12"/>
        <v>11.999354262731632</v>
      </c>
      <c r="H101">
        <f t="shared" si="20"/>
        <v>13.557980367483234</v>
      </c>
      <c r="I101">
        <f t="shared" si="13"/>
        <v>2.0083389560542058</v>
      </c>
      <c r="J101">
        <f t="shared" si="14"/>
        <v>1.4171587617674337</v>
      </c>
      <c r="K101">
        <f t="shared" si="15"/>
        <v>0.10452580128868418</v>
      </c>
    </row>
    <row r="102" spans="1:11" x14ac:dyDescent="0.25">
      <c r="A102" s="4" t="s">
        <v>129</v>
      </c>
      <c r="B102" s="5">
        <v>54.404409272051502</v>
      </c>
      <c r="C102" s="6">
        <v>11.6639081463958</v>
      </c>
      <c r="D102" s="24">
        <f t="shared" si="16"/>
        <v>11.946437663928009</v>
      </c>
      <c r="E102">
        <f t="shared" si="17"/>
        <v>0.97635031249647741</v>
      </c>
      <c r="F102">
        <v>0.99279941982631836</v>
      </c>
      <c r="G102">
        <f t="shared" si="12"/>
        <v>11.748504192756577</v>
      </c>
      <c r="H102">
        <f t="shared" si="20"/>
        <v>13.303512225672666</v>
      </c>
      <c r="I102">
        <f t="shared" si="13"/>
        <v>2.6883015367813403</v>
      </c>
      <c r="J102">
        <f t="shared" si="14"/>
        <v>1.6396040792768662</v>
      </c>
      <c r="K102">
        <f t="shared" si="15"/>
        <v>0.12324595576443445</v>
      </c>
    </row>
    <row r="103" spans="1:11" x14ac:dyDescent="0.25">
      <c r="A103" s="7" t="s">
        <v>128</v>
      </c>
      <c r="B103" s="8">
        <v>54.202665965541399</v>
      </c>
      <c r="C103" s="9">
        <v>11.3382380744366</v>
      </c>
      <c r="D103" s="24">
        <f t="shared" si="16"/>
        <v>11.969515730227576</v>
      </c>
      <c r="E103">
        <f t="shared" si="17"/>
        <v>0.94725954917317501</v>
      </c>
      <c r="F103">
        <v>0.96744436905905018</v>
      </c>
      <c r="G103">
        <f t="shared" si="12"/>
        <v>11.7197830046438</v>
      </c>
      <c r="H103">
        <f t="shared" si="20"/>
        <v>12.963754545391273</v>
      </c>
      <c r="I103">
        <f t="shared" si="13"/>
        <v>2.6423037973449364</v>
      </c>
      <c r="J103">
        <f t="shared" si="14"/>
        <v>1.6255164709546737</v>
      </c>
      <c r="K103">
        <f t="shared" si="15"/>
        <v>0.12538932801165684</v>
      </c>
    </row>
    <row r="104" spans="1:11" x14ac:dyDescent="0.25">
      <c r="A104" s="4" t="s">
        <v>127</v>
      </c>
      <c r="B104" s="5">
        <v>53.881087169383797</v>
      </c>
      <c r="C104" s="6">
        <v>12.632061113609801</v>
      </c>
      <c r="D104" s="24">
        <f t="shared" si="16"/>
        <v>12.028238940599097</v>
      </c>
      <c r="E104">
        <f t="shared" si="17"/>
        <v>1.0502003806203595</v>
      </c>
      <c r="F104">
        <v>1.0278394869394194</v>
      </c>
      <c r="G104">
        <f t="shared" si="12"/>
        <v>12.289916153371456</v>
      </c>
      <c r="H104">
        <f t="shared" si="20"/>
        <v>13.773049124988221</v>
      </c>
      <c r="I104">
        <f t="shared" si="13"/>
        <v>1.3018536421092817</v>
      </c>
      <c r="J104">
        <f t="shared" si="14"/>
        <v>1.1409880113784201</v>
      </c>
      <c r="K104">
        <f t="shared" si="15"/>
        <v>8.2842078106607778E-2</v>
      </c>
    </row>
    <row r="105" spans="1:11" x14ac:dyDescent="0.25">
      <c r="A105" s="7" t="s">
        <v>126</v>
      </c>
      <c r="B105" s="8">
        <v>53.338851235235602</v>
      </c>
      <c r="C105" s="9">
        <v>11.7434568865306</v>
      </c>
      <c r="D105" s="24">
        <f t="shared" si="16"/>
        <v>12.059447175153608</v>
      </c>
      <c r="E105">
        <f t="shared" si="17"/>
        <v>0.97379728240992258</v>
      </c>
      <c r="F105">
        <v>0.97947097605079958</v>
      </c>
      <c r="G105">
        <f t="shared" si="12"/>
        <v>11.989591497524408</v>
      </c>
      <c r="H105">
        <f t="shared" si="20"/>
        <v>13.124911079080714</v>
      </c>
      <c r="I105">
        <f t="shared" si="13"/>
        <v>1.9084156861142882</v>
      </c>
      <c r="J105">
        <f t="shared" si="14"/>
        <v>1.3814541925501143</v>
      </c>
      <c r="K105">
        <f t="shared" si="15"/>
        <v>0.10525436585638744</v>
      </c>
    </row>
    <row r="106" spans="1:11" x14ac:dyDescent="0.25">
      <c r="A106" s="4" t="s">
        <v>125</v>
      </c>
      <c r="B106" s="5">
        <v>53.312524999588597</v>
      </c>
      <c r="C106" s="6">
        <v>12.1559626741874</v>
      </c>
      <c r="D106" s="24">
        <f t="shared" si="16"/>
        <v>12.068280332837739</v>
      </c>
      <c r="E106">
        <f t="shared" si="17"/>
        <v>1.0072655207644685</v>
      </c>
      <c r="F106">
        <v>0.96095136043035856</v>
      </c>
      <c r="G106">
        <f t="shared" si="12"/>
        <v>12.649925037562147</v>
      </c>
      <c r="H106">
        <f t="shared" si="20"/>
        <v>12.876748229766806</v>
      </c>
      <c r="I106">
        <f t="shared" si="13"/>
        <v>0.51953181713191277</v>
      </c>
      <c r="J106">
        <f t="shared" si="14"/>
        <v>0.72078555557940582</v>
      </c>
      <c r="K106">
        <f t="shared" si="15"/>
        <v>5.5975743465511485E-2</v>
      </c>
    </row>
    <row r="107" spans="1:11" x14ac:dyDescent="0.25">
      <c r="A107" s="7" t="s">
        <v>124</v>
      </c>
      <c r="B107" s="8">
        <v>56.553156795059103</v>
      </c>
      <c r="C107" s="9">
        <v>11.5455065211423</v>
      </c>
      <c r="D107" s="24">
        <f t="shared" si="16"/>
        <v>12.052879053602098</v>
      </c>
      <c r="E107">
        <f t="shared" si="17"/>
        <v>0.95790445335065688</v>
      </c>
      <c r="F107">
        <v>0.90814320810718108</v>
      </c>
      <c r="G107">
        <f t="shared" si="12"/>
        <v>12.713310431739389</v>
      </c>
      <c r="H107">
        <f t="shared" si="20"/>
        <v>12.169118988636226</v>
      </c>
      <c r="I107">
        <f t="shared" si="13"/>
        <v>0.38889250961386274</v>
      </c>
      <c r="J107">
        <f t="shared" si="14"/>
        <v>0.62361246749392585</v>
      </c>
      <c r="K107">
        <f t="shared" si="15"/>
        <v>5.1245490168702272E-2</v>
      </c>
    </row>
    <row r="108" spans="1:11" x14ac:dyDescent="0.25">
      <c r="A108" s="4" t="s">
        <v>123</v>
      </c>
      <c r="B108" s="5">
        <v>55.924631752782602</v>
      </c>
      <c r="C108" s="6">
        <v>11.0783821431401</v>
      </c>
      <c r="D108" s="24">
        <f t="shared" si="16"/>
        <v>12.060904638710644</v>
      </c>
      <c r="E108">
        <f t="shared" si="17"/>
        <v>0.9185365836972923</v>
      </c>
      <c r="F108">
        <v>0.89275825841442424</v>
      </c>
      <c r="G108">
        <f t="shared" si="12"/>
        <v>12.409162322189847</v>
      </c>
      <c r="H108">
        <f t="shared" si="20"/>
        <v>11.962960662753286</v>
      </c>
      <c r="I108">
        <f t="shared" si="13"/>
        <v>0.78247915736105511</v>
      </c>
      <c r="J108">
        <f t="shared" si="14"/>
        <v>0.88457851961318568</v>
      </c>
      <c r="K108">
        <f t="shared" si="15"/>
        <v>7.3943110284339864E-2</v>
      </c>
    </row>
    <row r="109" spans="1:11" x14ac:dyDescent="0.25">
      <c r="A109" s="7" t="s">
        <v>122</v>
      </c>
      <c r="B109" s="8">
        <v>55.500311488961401</v>
      </c>
      <c r="C109" s="9">
        <v>11.3114866850842</v>
      </c>
      <c r="D109" s="24">
        <f t="shared" si="16"/>
        <v>12.092281759102427</v>
      </c>
      <c r="E109">
        <f t="shared" si="17"/>
        <v>0.93543029433378144</v>
      </c>
      <c r="F109">
        <v>0.93661621249753124</v>
      </c>
      <c r="G109">
        <f t="shared" si="12"/>
        <v>12.076970838377425</v>
      </c>
      <c r="H109">
        <f t="shared" si="20"/>
        <v>12.550657247466919</v>
      </c>
      <c r="I109">
        <f t="shared" si="13"/>
        <v>1.5355436826759057</v>
      </c>
      <c r="J109">
        <f t="shared" si="14"/>
        <v>1.2391705623827196</v>
      </c>
      <c r="K109">
        <f t="shared" si="15"/>
        <v>9.8733519524072708E-2</v>
      </c>
    </row>
    <row r="110" spans="1:11" x14ac:dyDescent="0.25">
      <c r="A110" s="4" t="s">
        <v>121</v>
      </c>
      <c r="B110" s="5">
        <v>53.018222947034303</v>
      </c>
      <c r="C110" s="6">
        <v>14.623077908516199</v>
      </c>
      <c r="D110" s="24">
        <f t="shared" si="16"/>
        <v>12.117063447637618</v>
      </c>
      <c r="E110">
        <f t="shared" si="17"/>
        <v>1.2068169793537857</v>
      </c>
      <c r="F110">
        <v>1.1986589216501862</v>
      </c>
      <c r="G110">
        <f t="shared" si="12"/>
        <v>12.19953203066699</v>
      </c>
      <c r="H110">
        <f>13.5*F110</f>
        <v>16.181895442277515</v>
      </c>
      <c r="I110">
        <f t="shared" si="13"/>
        <v>2.4299121035617102</v>
      </c>
      <c r="J110">
        <f t="shared" si="14"/>
        <v>1.5588175337613155</v>
      </c>
      <c r="K110">
        <f t="shared" si="15"/>
        <v>9.6330960691334205E-2</v>
      </c>
    </row>
    <row r="111" spans="1:11" x14ac:dyDescent="0.25">
      <c r="A111" s="7" t="s">
        <v>120</v>
      </c>
      <c r="B111" s="8">
        <v>54.585113133045802</v>
      </c>
      <c r="C111" s="9">
        <v>12.5946001540522</v>
      </c>
      <c r="D111" s="24">
        <f t="shared" si="16"/>
        <v>12.121426853496386</v>
      </c>
      <c r="E111">
        <f t="shared" si="17"/>
        <v>1.0390361057551016</v>
      </c>
      <c r="F111">
        <v>1.1141383686600348</v>
      </c>
      <c r="G111">
        <f t="shared" si="12"/>
        <v>11.304341101904267</v>
      </c>
      <c r="H111">
        <f t="shared" ref="H111:H121" si="21">13.5*F111</f>
        <v>15.040867976910469</v>
      </c>
      <c r="I111">
        <f t="shared" si="13"/>
        <v>5.9842262611517363</v>
      </c>
      <c r="J111">
        <f t="shared" si="14"/>
        <v>2.4462678228582693</v>
      </c>
      <c r="K111">
        <f t="shared" si="15"/>
        <v>0.16264139985894316</v>
      </c>
    </row>
    <row r="112" spans="1:11" x14ac:dyDescent="0.25">
      <c r="A112" s="4" t="s">
        <v>119</v>
      </c>
      <c r="B112" s="5">
        <v>54.260226071225297</v>
      </c>
      <c r="C112" s="6">
        <v>11.8070467304142</v>
      </c>
      <c r="D112" s="24">
        <f t="shared" si="16"/>
        <v>12.072961240750381</v>
      </c>
      <c r="E112">
        <f t="shared" si="17"/>
        <v>0.97797437554602362</v>
      </c>
      <c r="F112">
        <v>1.0093898387017675</v>
      </c>
      <c r="G112">
        <f t="shared" si="12"/>
        <v>11.697211798367121</v>
      </c>
      <c r="H112">
        <f t="shared" si="21"/>
        <v>13.626762822473861</v>
      </c>
      <c r="I112">
        <f t="shared" si="13"/>
        <v>3.3113666557008843</v>
      </c>
      <c r="J112">
        <f t="shared" si="14"/>
        <v>1.8197160920596609</v>
      </c>
      <c r="K112">
        <f t="shared" si="15"/>
        <v>0.13353986678762064</v>
      </c>
    </row>
    <row r="113" spans="1:11" x14ac:dyDescent="0.25">
      <c r="A113" s="7" t="s">
        <v>118</v>
      </c>
      <c r="B113" s="8">
        <v>55.400924199691197</v>
      </c>
      <c r="C113" s="9">
        <v>12.237128627018301</v>
      </c>
      <c r="D113" s="24">
        <f t="shared" si="16"/>
        <v>11.941112744058636</v>
      </c>
      <c r="E113">
        <f t="shared" si="17"/>
        <v>1.0247896397349525</v>
      </c>
      <c r="F113">
        <v>1.0117895796629279</v>
      </c>
      <c r="G113">
        <f t="shared" si="12"/>
        <v>12.0945390948729</v>
      </c>
      <c r="H113">
        <f t="shared" si="21"/>
        <v>13.659159325449528</v>
      </c>
      <c r="I113">
        <f t="shared" si="13"/>
        <v>2.0221713072808032</v>
      </c>
      <c r="J113">
        <f t="shared" si="14"/>
        <v>1.422030698431227</v>
      </c>
      <c r="K113">
        <f t="shared" si="15"/>
        <v>0.10410821519460001</v>
      </c>
    </row>
    <row r="114" spans="1:11" x14ac:dyDescent="0.25">
      <c r="A114" s="4" t="s">
        <v>117</v>
      </c>
      <c r="B114" s="5">
        <v>54.892900754847702</v>
      </c>
      <c r="C114" s="6">
        <v>12.0404335910972</v>
      </c>
      <c r="D114" s="24">
        <f t="shared" si="16"/>
        <v>11.825050459570116</v>
      </c>
      <c r="E114">
        <f t="shared" si="17"/>
        <v>1.0182141405876854</v>
      </c>
      <c r="F114">
        <v>0.99279941982631836</v>
      </c>
      <c r="G114">
        <f t="shared" si="12"/>
        <v>12.127760502925726</v>
      </c>
      <c r="H114">
        <f t="shared" si="21"/>
        <v>13.402792167655297</v>
      </c>
      <c r="I114">
        <f t="shared" si="13"/>
        <v>1.856020891121406</v>
      </c>
      <c r="J114">
        <f t="shared" si="14"/>
        <v>1.3623585765580977</v>
      </c>
      <c r="K114">
        <f t="shared" si="15"/>
        <v>0.1016473701536499</v>
      </c>
    </row>
    <row r="115" spans="1:11" x14ac:dyDescent="0.25">
      <c r="A115" s="7" t="s">
        <v>116</v>
      </c>
      <c r="B115" s="8">
        <v>55.152511491567402</v>
      </c>
      <c r="C115" s="9">
        <v>11.635618336858901</v>
      </c>
      <c r="D115" s="24">
        <f t="shared" si="16"/>
        <v>11.801218251304968</v>
      </c>
      <c r="E115">
        <f t="shared" si="17"/>
        <v>0.98596755767755118</v>
      </c>
      <c r="F115">
        <v>0.96744436905905018</v>
      </c>
      <c r="G115">
        <f t="shared" si="12"/>
        <v>12.027170459605719</v>
      </c>
      <c r="H115">
        <f t="shared" si="21"/>
        <v>13.060498982297178</v>
      </c>
      <c r="I115">
        <f t="shared" si="13"/>
        <v>2.0302848537446008</v>
      </c>
      <c r="J115">
        <f t="shared" si="14"/>
        <v>1.424880645438277</v>
      </c>
      <c r="K115">
        <f t="shared" si="15"/>
        <v>0.10909848447365052</v>
      </c>
    </row>
    <row r="116" spans="1:11" x14ac:dyDescent="0.25">
      <c r="A116" s="4" t="s">
        <v>115</v>
      </c>
      <c r="B116" s="5">
        <v>54.631231082522802</v>
      </c>
      <c r="C116" s="6">
        <v>12.684421983915</v>
      </c>
      <c r="D116" s="24">
        <f t="shared" si="16"/>
        <v>11.785263996932811</v>
      </c>
      <c r="E116">
        <f t="shared" si="17"/>
        <v>1.0762951077902201</v>
      </c>
      <c r="F116">
        <v>1.0278394869394194</v>
      </c>
      <c r="G116">
        <f t="shared" si="12"/>
        <v>12.34085880635428</v>
      </c>
      <c r="H116">
        <f t="shared" si="21"/>
        <v>13.875833073682163</v>
      </c>
      <c r="I116">
        <f t="shared" si="13"/>
        <v>1.419460384820179</v>
      </c>
      <c r="J116">
        <f t="shared" si="14"/>
        <v>1.191411089767163</v>
      </c>
      <c r="K116">
        <f t="shared" si="15"/>
        <v>8.5862310640423697E-2</v>
      </c>
    </row>
    <row r="117" spans="1:11" x14ac:dyDescent="0.25">
      <c r="A117" s="7" t="s">
        <v>114</v>
      </c>
      <c r="B117" s="8">
        <v>55.552285322542403</v>
      </c>
      <c r="C117" s="9">
        <v>11.161869533578599</v>
      </c>
      <c r="D117" s="24">
        <f t="shared" si="16"/>
        <v>11.696354068780991</v>
      </c>
      <c r="E117">
        <f t="shared" si="17"/>
        <v>0.95430332118373562</v>
      </c>
      <c r="F117">
        <v>0.97947097605079958</v>
      </c>
      <c r="G117">
        <f t="shared" si="12"/>
        <v>11.395814482000228</v>
      </c>
      <c r="H117">
        <f t="shared" si="21"/>
        <v>13.222858176685794</v>
      </c>
      <c r="I117">
        <f t="shared" si="13"/>
        <v>4.247674187016834</v>
      </c>
      <c r="J117">
        <f t="shared" si="14"/>
        <v>2.0609886431071942</v>
      </c>
      <c r="K117">
        <f t="shared" si="15"/>
        <v>0.15586559392590907</v>
      </c>
    </row>
    <row r="118" spans="1:11" x14ac:dyDescent="0.25">
      <c r="A118" s="4" t="s">
        <v>113</v>
      </c>
      <c r="B118" s="5">
        <v>56.652977747685597</v>
      </c>
      <c r="C118" s="6">
        <v>10.5737807138864</v>
      </c>
      <c r="D118" s="24">
        <f t="shared" si="16"/>
        <v>11.718681031991325</v>
      </c>
      <c r="E118">
        <f t="shared" si="17"/>
        <v>0.90230126453826898</v>
      </c>
      <c r="F118">
        <v>0.96095136043035856</v>
      </c>
      <c r="G118">
        <f t="shared" si="12"/>
        <v>11.003450485934033</v>
      </c>
      <c r="H118">
        <f t="shared" si="21"/>
        <v>12.97284336580984</v>
      </c>
      <c r="I118">
        <f t="shared" si="13"/>
        <v>5.7555016078539305</v>
      </c>
      <c r="J118">
        <f t="shared" si="14"/>
        <v>2.3990626519234404</v>
      </c>
      <c r="K118">
        <f t="shared" si="15"/>
        <v>0.184929593634516</v>
      </c>
    </row>
    <row r="119" spans="1:11" x14ac:dyDescent="0.25">
      <c r="A119" s="7" t="s">
        <v>112</v>
      </c>
      <c r="B119" s="8">
        <v>57.371446180226101</v>
      </c>
      <c r="C119" s="9">
        <v>10.152759107280099</v>
      </c>
      <c r="D119" s="24">
        <f t="shared" si="16"/>
        <v>11.640434520321691</v>
      </c>
      <c r="E119">
        <f t="shared" si="17"/>
        <v>0.87219760478490471</v>
      </c>
      <c r="F119">
        <v>0.90814320810718108</v>
      </c>
      <c r="G119">
        <f t="shared" si="12"/>
        <v>11.179689521040659</v>
      </c>
      <c r="H119">
        <f t="shared" si="21"/>
        <v>12.259933309446945</v>
      </c>
      <c r="I119">
        <f t="shared" si="13"/>
        <v>4.4401831182774822</v>
      </c>
      <c r="J119">
        <f t="shared" si="14"/>
        <v>2.1071742021668456</v>
      </c>
      <c r="K119">
        <f t="shared" si="15"/>
        <v>0.1718748502932845</v>
      </c>
    </row>
    <row r="120" spans="1:11" x14ac:dyDescent="0.25">
      <c r="A120" s="4" t="s">
        <v>111</v>
      </c>
      <c r="B120" s="5">
        <v>56.820740926101202</v>
      </c>
      <c r="C120" s="6">
        <v>10.792395643958301</v>
      </c>
      <c r="D120" s="24">
        <f t="shared" si="16"/>
        <v>11.553133665446543</v>
      </c>
      <c r="E120">
        <f t="shared" si="17"/>
        <v>0.93415310135608665</v>
      </c>
      <c r="F120">
        <v>0.89275825841442424</v>
      </c>
      <c r="G120">
        <f t="shared" si="12"/>
        <v>12.088821965227231</v>
      </c>
      <c r="H120">
        <f t="shared" si="21"/>
        <v>12.052236488594728</v>
      </c>
      <c r="I120">
        <f t="shared" si="13"/>
        <v>1.5871989538142259</v>
      </c>
      <c r="J120">
        <f t="shared" si="14"/>
        <v>1.2598408446364271</v>
      </c>
      <c r="K120">
        <f t="shared" si="15"/>
        <v>0.10453170627946437</v>
      </c>
    </row>
    <row r="121" spans="1:11" x14ac:dyDescent="0.25">
      <c r="A121" s="7" t="s">
        <v>110</v>
      </c>
      <c r="B121" s="8">
        <v>55.9262546765029</v>
      </c>
      <c r="C121" s="9">
        <v>11.120035632618301</v>
      </c>
      <c r="D121" s="24">
        <f t="shared" si="16"/>
        <v>11.486788390283607</v>
      </c>
      <c r="E121">
        <f t="shared" si="17"/>
        <v>0.96807177557344626</v>
      </c>
      <c r="F121">
        <v>0.93661621249753124</v>
      </c>
      <c r="G121">
        <f t="shared" si="12"/>
        <v>11.872563686428405</v>
      </c>
      <c r="H121">
        <f t="shared" si="21"/>
        <v>12.644318868716672</v>
      </c>
      <c r="I121">
        <f t="shared" si="13"/>
        <v>2.3234393838505238</v>
      </c>
      <c r="J121">
        <f t="shared" si="14"/>
        <v>1.5242832360983716</v>
      </c>
      <c r="K121">
        <f t="shared" si="15"/>
        <v>0.12055083804234035</v>
      </c>
    </row>
    <row r="122" spans="1:11" x14ac:dyDescent="0.25">
      <c r="A122" s="4" t="s">
        <v>109</v>
      </c>
      <c r="B122" s="5">
        <v>54.074579177424702</v>
      </c>
      <c r="C122" s="6">
        <v>13.556158770694401</v>
      </c>
      <c r="D122" s="24">
        <f t="shared" si="16"/>
        <v>11.425980767675092</v>
      </c>
      <c r="E122">
        <f t="shared" si="17"/>
        <v>1.1864328363868537</v>
      </c>
      <c r="F122">
        <v>1.1986589216501862</v>
      </c>
      <c r="G122">
        <f t="shared" si="12"/>
        <v>11.309438010966224</v>
      </c>
      <c r="H122">
        <f>12*F122</f>
        <v>14.383907059802233</v>
      </c>
      <c r="I122">
        <f t="shared" si="13"/>
        <v>0.68516723012094383</v>
      </c>
      <c r="J122">
        <f t="shared" si="14"/>
        <v>0.82774828910783249</v>
      </c>
      <c r="K122">
        <f t="shared" si="15"/>
        <v>5.7546832419481254E-2</v>
      </c>
    </row>
    <row r="123" spans="1:11" x14ac:dyDescent="0.25">
      <c r="A123" s="7" t="s">
        <v>108</v>
      </c>
      <c r="B123" s="8">
        <v>54.419050983844599</v>
      </c>
      <c r="C123" s="9">
        <v>12.8625237125762</v>
      </c>
      <c r="D123" s="24">
        <f t="shared" si="16"/>
        <v>11.330638407991144</v>
      </c>
      <c r="E123">
        <f t="shared" si="17"/>
        <v>1.1351984989217083</v>
      </c>
      <c r="F123">
        <v>1.1141383686600348</v>
      </c>
      <c r="G123">
        <f t="shared" si="12"/>
        <v>11.544817120018811</v>
      </c>
      <c r="H123">
        <f t="shared" ref="H123:H133" si="22">12*F123</f>
        <v>13.369660423920418</v>
      </c>
      <c r="I123">
        <f t="shared" si="13"/>
        <v>0.2571876439930289</v>
      </c>
      <c r="J123">
        <f t="shared" si="14"/>
        <v>0.50713671134421823</v>
      </c>
      <c r="K123">
        <f t="shared" si="15"/>
        <v>3.7931906665099074E-2</v>
      </c>
    </row>
    <row r="124" spans="1:11" x14ac:dyDescent="0.25">
      <c r="A124" s="4" t="s">
        <v>107</v>
      </c>
      <c r="B124" s="5">
        <v>55.810948370882699</v>
      </c>
      <c r="C124" s="6">
        <v>10.8680885903786</v>
      </c>
      <c r="D124" s="24">
        <f t="shared" si="16"/>
        <v>11.240432599316241</v>
      </c>
      <c r="E124">
        <f t="shared" si="17"/>
        <v>0.96687458372729429</v>
      </c>
      <c r="F124">
        <v>1.0093898387017675</v>
      </c>
      <c r="G124">
        <f t="shared" si="12"/>
        <v>10.766988306873243</v>
      </c>
      <c r="H124">
        <f t="shared" si="22"/>
        <v>12.11267806442121</v>
      </c>
      <c r="I124">
        <f t="shared" si="13"/>
        <v>1.5490029588976628</v>
      </c>
      <c r="J124">
        <f t="shared" si="14"/>
        <v>1.2445894740426109</v>
      </c>
      <c r="K124">
        <f t="shared" si="15"/>
        <v>0.10275097442722977</v>
      </c>
    </row>
    <row r="125" spans="1:11" x14ac:dyDescent="0.25">
      <c r="A125" s="7" t="s">
        <v>106</v>
      </c>
      <c r="B125" s="8">
        <v>55.7500555765168</v>
      </c>
      <c r="C125" s="9">
        <v>11.189518368516501</v>
      </c>
      <c r="D125" s="24">
        <f t="shared" si="16"/>
        <v>11.170566124825692</v>
      </c>
      <c r="E125">
        <f t="shared" si="17"/>
        <v>1.0016966233831863</v>
      </c>
      <c r="F125">
        <v>1.0117895796629279</v>
      </c>
      <c r="G125">
        <f t="shared" si="12"/>
        <v>11.059135805929358</v>
      </c>
      <c r="H125">
        <f t="shared" si="22"/>
        <v>12.141474955955136</v>
      </c>
      <c r="I125">
        <f t="shared" si="13"/>
        <v>0.90622134436781254</v>
      </c>
      <c r="J125">
        <f t="shared" si="14"/>
        <v>0.95195658743863554</v>
      </c>
      <c r="K125">
        <f t="shared" si="15"/>
        <v>7.8405349505886929E-2</v>
      </c>
    </row>
    <row r="126" spans="1:11" x14ac:dyDescent="0.25">
      <c r="A126" s="4" t="s">
        <v>105</v>
      </c>
      <c r="B126" s="5">
        <v>56.392500006040201</v>
      </c>
      <c r="C126" s="6">
        <v>11.244290289142</v>
      </c>
      <c r="D126" s="24">
        <f t="shared" si="16"/>
        <v>11.074323436938348</v>
      </c>
      <c r="E126">
        <f t="shared" si="17"/>
        <v>1.0153478316911648</v>
      </c>
      <c r="F126">
        <v>0.99279941982631836</v>
      </c>
      <c r="G126">
        <f t="shared" si="12"/>
        <v>11.325842929188145</v>
      </c>
      <c r="H126">
        <f t="shared" si="22"/>
        <v>11.91359303791582</v>
      </c>
      <c r="I126">
        <f t="shared" si="13"/>
        <v>0.44796616951619106</v>
      </c>
      <c r="J126">
        <f t="shared" si="14"/>
        <v>0.6693027487738199</v>
      </c>
      <c r="K126">
        <f t="shared" si="15"/>
        <v>5.6179755900987921E-2</v>
      </c>
    </row>
    <row r="127" spans="1:11" x14ac:dyDescent="0.25">
      <c r="A127" s="7" t="s">
        <v>104</v>
      </c>
      <c r="B127" s="8">
        <v>56.045536143454399</v>
      </c>
      <c r="C127" s="9">
        <v>10.905926865556699</v>
      </c>
      <c r="D127" s="24">
        <f t="shared" si="16"/>
        <v>10.943305808465633</v>
      </c>
      <c r="E127">
        <f t="shared" si="17"/>
        <v>0.99658430975400347</v>
      </c>
      <c r="F127">
        <v>0.96744436905905018</v>
      </c>
      <c r="G127">
        <f t="shared" si="12"/>
        <v>11.272924019562959</v>
      </c>
      <c r="H127">
        <f t="shared" si="22"/>
        <v>11.609332428708601</v>
      </c>
      <c r="I127">
        <f t="shared" si="13"/>
        <v>0.49477938627304446</v>
      </c>
      <c r="J127">
        <f t="shared" si="14"/>
        <v>0.70340556315190206</v>
      </c>
      <c r="K127">
        <f t="shared" si="15"/>
        <v>6.0589665036419972E-2</v>
      </c>
    </row>
    <row r="128" spans="1:11" x14ac:dyDescent="0.25">
      <c r="A128" s="4" t="s">
        <v>103</v>
      </c>
      <c r="B128" s="5">
        <v>56.003712434074103</v>
      </c>
      <c r="C128" s="6">
        <v>11.540313667707601</v>
      </c>
      <c r="D128" s="24">
        <f t="shared" si="16"/>
        <v>10.834767094289575</v>
      </c>
      <c r="E128">
        <f t="shared" si="17"/>
        <v>1.065118757724832</v>
      </c>
      <c r="F128">
        <v>1.0278394869394194</v>
      </c>
      <c r="G128">
        <f t="shared" si="12"/>
        <v>11.227739169732622</v>
      </c>
      <c r="H128">
        <f t="shared" si="22"/>
        <v>12.334073843273032</v>
      </c>
      <c r="I128">
        <f t="shared" si="13"/>
        <v>0.63005521631366435</v>
      </c>
      <c r="J128">
        <f t="shared" si="14"/>
        <v>0.79376017556543133</v>
      </c>
      <c r="K128">
        <f t="shared" si="15"/>
        <v>6.4355069188948122E-2</v>
      </c>
    </row>
    <row r="129" spans="1:11" x14ac:dyDescent="0.25">
      <c r="A129" s="7" t="s">
        <v>102</v>
      </c>
      <c r="B129" s="8">
        <v>56.4312739371926</v>
      </c>
      <c r="C129" s="9">
        <v>10.079399829479801</v>
      </c>
      <c r="D129" s="24">
        <f t="shared" si="16"/>
        <v>10.744811915927373</v>
      </c>
      <c r="E129">
        <f t="shared" si="17"/>
        <v>0.93807131370431796</v>
      </c>
      <c r="F129">
        <v>0.97947097605079958</v>
      </c>
      <c r="G129">
        <f t="shared" si="12"/>
        <v>10.290656972930089</v>
      </c>
      <c r="H129">
        <f t="shared" si="22"/>
        <v>11.753651712609596</v>
      </c>
      <c r="I129">
        <f t="shared" si="13"/>
        <v>2.8031193681636646</v>
      </c>
      <c r="J129">
        <f t="shared" si="14"/>
        <v>1.674251883129795</v>
      </c>
      <c r="K129">
        <f t="shared" si="15"/>
        <v>0.14244525225582599</v>
      </c>
    </row>
    <row r="130" spans="1:11" x14ac:dyDescent="0.25">
      <c r="A130" s="4" t="s">
        <v>101</v>
      </c>
      <c r="B130" s="5">
        <v>57.661745981658001</v>
      </c>
      <c r="C130" s="6">
        <v>9.7353830199997997</v>
      </c>
      <c r="D130" s="24">
        <f t="shared" si="16"/>
        <v>10.662101026205608</v>
      </c>
      <c r="E130">
        <f t="shared" si="17"/>
        <v>0.91308298393270748</v>
      </c>
      <c r="F130">
        <v>0.96095136043035856</v>
      </c>
      <c r="G130">
        <f t="shared" si="12"/>
        <v>10.130984169313049</v>
      </c>
      <c r="H130">
        <f t="shared" si="22"/>
        <v>11.531416325164303</v>
      </c>
      <c r="I130">
        <f t="shared" si="13"/>
        <v>3.2257356332601286</v>
      </c>
      <c r="J130">
        <f t="shared" si="14"/>
        <v>1.796033305164503</v>
      </c>
      <c r="K130">
        <f t="shared" si="15"/>
        <v>0.15575131922391264</v>
      </c>
    </row>
    <row r="131" spans="1:11" x14ac:dyDescent="0.25">
      <c r="A131" s="7" t="s">
        <v>100</v>
      </c>
      <c r="B131" s="8">
        <v>60.865244479789503</v>
      </c>
      <c r="C131" s="9">
        <v>8.9978468526319997</v>
      </c>
      <c r="D131" s="24">
        <f t="shared" si="16"/>
        <v>10.620069548097751</v>
      </c>
      <c r="E131">
        <f t="shared" si="17"/>
        <v>0.84724933409157177</v>
      </c>
      <c r="F131">
        <v>0.90814320810718108</v>
      </c>
      <c r="G131">
        <f t="shared" ref="G131:G194" si="23">+C131/F131</f>
        <v>9.9079602999905418</v>
      </c>
      <c r="H131">
        <f t="shared" si="22"/>
        <v>10.897718497286172</v>
      </c>
      <c r="I131">
        <f t="shared" ref="I131:I194" si="24">+($C131-H131)^2</f>
        <v>3.6095122661609516</v>
      </c>
      <c r="J131">
        <f t="shared" ref="J131:J194" si="25">+ABS(C131-H131)</f>
        <v>1.8998716446541728</v>
      </c>
      <c r="K131">
        <f t="shared" ref="K131:K194" si="26">+ABS((C131-H131)/H131)</f>
        <v>0.17433664166745474</v>
      </c>
    </row>
    <row r="132" spans="1:11" x14ac:dyDescent="0.25">
      <c r="A132" s="4" t="s">
        <v>99</v>
      </c>
      <c r="B132" s="5">
        <v>59.493376793245403</v>
      </c>
      <c r="C132" s="6">
        <v>9.2201841022856996</v>
      </c>
      <c r="D132" s="24">
        <f t="shared" si="16"/>
        <v>10.592959465770617</v>
      </c>
      <c r="E132">
        <f t="shared" si="17"/>
        <v>0.87040681426934441</v>
      </c>
      <c r="F132">
        <v>0.89275825841442424</v>
      </c>
      <c r="G132">
        <f t="shared" si="23"/>
        <v>10.327749998819534</v>
      </c>
      <c r="H132">
        <f t="shared" si="22"/>
        <v>10.713099100973091</v>
      </c>
      <c r="I132">
        <f t="shared" si="24"/>
        <v>2.2287951933057735</v>
      </c>
      <c r="J132">
        <f t="shared" si="25"/>
        <v>1.4929149986873913</v>
      </c>
      <c r="K132">
        <f t="shared" si="26"/>
        <v>0.13935416676503878</v>
      </c>
    </row>
    <row r="133" spans="1:11" x14ac:dyDescent="0.25">
      <c r="A133" s="7" t="s">
        <v>98</v>
      </c>
      <c r="B133" s="8">
        <v>58.5183522495253</v>
      </c>
      <c r="C133" s="9">
        <v>9.8175710625055999</v>
      </c>
      <c r="D133" s="24">
        <f t="shared" si="16"/>
        <v>10.5483910071735</v>
      </c>
      <c r="E133">
        <f t="shared" si="17"/>
        <v>0.93071740095992828</v>
      </c>
      <c r="F133">
        <v>0.93661621249753124</v>
      </c>
      <c r="G133">
        <f t="shared" si="23"/>
        <v>10.481957210976077</v>
      </c>
      <c r="H133">
        <f t="shared" si="22"/>
        <v>11.239394549970374</v>
      </c>
      <c r="I133">
        <f t="shared" si="24"/>
        <v>2.0215820295064928</v>
      </c>
      <c r="J133">
        <f t="shared" si="25"/>
        <v>1.4218234874647742</v>
      </c>
      <c r="K133">
        <f t="shared" si="26"/>
        <v>0.12650356575199345</v>
      </c>
    </row>
    <row r="134" spans="1:11" x14ac:dyDescent="0.25">
      <c r="A134" s="4" t="s">
        <v>97</v>
      </c>
      <c r="B134" s="5">
        <v>55.950750438502197</v>
      </c>
      <c r="C134" s="6">
        <v>12.476696630348</v>
      </c>
      <c r="D134" s="24">
        <f t="shared" si="16"/>
        <v>10.475075693182839</v>
      </c>
      <c r="E134">
        <f t="shared" si="17"/>
        <v>1.1910841502050253</v>
      </c>
      <c r="F134">
        <v>1.1986589216501862</v>
      </c>
      <c r="G134">
        <f t="shared" si="23"/>
        <v>10.408879794738782</v>
      </c>
      <c r="H134">
        <f>11*F134</f>
        <v>13.185248138152048</v>
      </c>
      <c r="I134">
        <f t="shared" si="24"/>
        <v>0.50204523921138933</v>
      </c>
      <c r="J134">
        <f t="shared" si="25"/>
        <v>0.70855150780404763</v>
      </c>
      <c r="K134">
        <f t="shared" si="26"/>
        <v>5.3738200478292496E-2</v>
      </c>
    </row>
    <row r="135" spans="1:11" x14ac:dyDescent="0.25">
      <c r="A135" s="7" t="s">
        <v>96</v>
      </c>
      <c r="B135" s="8">
        <v>56.733578855767703</v>
      </c>
      <c r="C135" s="9">
        <v>11.869993035915</v>
      </c>
      <c r="D135" s="24">
        <f t="shared" si="16"/>
        <v>10.418639566245425</v>
      </c>
      <c r="E135">
        <f t="shared" si="17"/>
        <v>1.1393035492245751</v>
      </c>
      <c r="F135">
        <v>1.1141383686600348</v>
      </c>
      <c r="G135">
        <f t="shared" si="23"/>
        <v>10.653966661421906</v>
      </c>
      <c r="H135">
        <f t="shared" ref="H135:H145" si="27">11*F135</f>
        <v>12.255522055260382</v>
      </c>
      <c r="I135">
        <f t="shared" si="24"/>
        <v>0.14863262475741207</v>
      </c>
      <c r="J135">
        <f t="shared" si="25"/>
        <v>0.3855290193453822</v>
      </c>
      <c r="K135">
        <f t="shared" si="26"/>
        <v>3.1457576234372106E-2</v>
      </c>
    </row>
    <row r="136" spans="1:11" x14ac:dyDescent="0.25">
      <c r="A136" s="4" t="s">
        <v>95</v>
      </c>
      <c r="B136" s="5">
        <v>57.524312319659401</v>
      </c>
      <c r="C136" s="6">
        <v>10.363710853084299</v>
      </c>
      <c r="D136" s="24">
        <f t="shared" si="16"/>
        <v>10.391045721042284</v>
      </c>
      <c r="E136">
        <f t="shared" si="17"/>
        <v>0.99736938238057882</v>
      </c>
      <c r="F136">
        <v>1.0093898387017675</v>
      </c>
      <c r="G136">
        <f t="shared" si="23"/>
        <v>10.267302538346973</v>
      </c>
      <c r="H136">
        <f t="shared" si="27"/>
        <v>11.103288225719442</v>
      </c>
      <c r="I136">
        <f t="shared" si="24"/>
        <v>0.54697469011390099</v>
      </c>
      <c r="J136">
        <f t="shared" si="25"/>
        <v>0.73957737263514289</v>
      </c>
      <c r="K136">
        <f t="shared" si="26"/>
        <v>6.6608860150275132E-2</v>
      </c>
    </row>
    <row r="137" spans="1:11" x14ac:dyDescent="0.25">
      <c r="A137" s="7" t="s">
        <v>94</v>
      </c>
      <c r="B137" s="8">
        <v>57.481563643971498</v>
      </c>
      <c r="C137" s="9">
        <v>10.8641973805909</v>
      </c>
      <c r="D137" s="24">
        <f t="shared" ref="D137:D200" si="28">AVERAGE(C131:C142)</f>
        <v>10.408278156469896</v>
      </c>
      <c r="E137">
        <f t="shared" ref="E137:E200" si="29">+C137/D137</f>
        <v>1.0438035203582257</v>
      </c>
      <c r="F137">
        <v>1.0117895796629279</v>
      </c>
      <c r="G137">
        <f t="shared" si="23"/>
        <v>10.737605524866392</v>
      </c>
      <c r="H137">
        <f t="shared" si="27"/>
        <v>11.129685376292207</v>
      </c>
      <c r="I137">
        <f t="shared" si="24"/>
        <v>7.0483875861496958E-2</v>
      </c>
      <c r="J137">
        <f t="shared" si="25"/>
        <v>0.26548799570130655</v>
      </c>
      <c r="K137">
        <f t="shared" si="26"/>
        <v>2.3854043193964249E-2</v>
      </c>
    </row>
    <row r="138" spans="1:11" x14ac:dyDescent="0.25">
      <c r="A138" s="4" t="s">
        <v>93</v>
      </c>
      <c r="B138" s="5">
        <v>58.2579344584315</v>
      </c>
      <c r="C138" s="6">
        <v>10.7094687859766</v>
      </c>
      <c r="D138" s="24">
        <f t="shared" si="28"/>
        <v>10.396245365378872</v>
      </c>
      <c r="E138">
        <f t="shared" si="29"/>
        <v>1.0301285136690608</v>
      </c>
      <c r="F138">
        <v>0.99279941982631836</v>
      </c>
      <c r="G138">
        <f t="shared" si="23"/>
        <v>10.787142470178043</v>
      </c>
      <c r="H138">
        <f t="shared" si="27"/>
        <v>10.920793618089501</v>
      </c>
      <c r="I138">
        <f t="shared" si="24"/>
        <v>4.4658184667545647E-2</v>
      </c>
      <c r="J138">
        <f t="shared" si="25"/>
        <v>0.21132483211290065</v>
      </c>
      <c r="K138">
        <f t="shared" si="26"/>
        <v>1.9350684529268681E-2</v>
      </c>
    </row>
    <row r="139" spans="1:11" x14ac:dyDescent="0.25">
      <c r="A139" s="7" t="s">
        <v>92</v>
      </c>
      <c r="B139" s="8">
        <v>58.788248922490297</v>
      </c>
      <c r="C139" s="9">
        <v>10.0261430976688</v>
      </c>
      <c r="D139" s="24">
        <f t="shared" si="28"/>
        <v>10.398546083563627</v>
      </c>
      <c r="E139">
        <f t="shared" si="29"/>
        <v>0.96418701394385686</v>
      </c>
      <c r="F139">
        <v>0.96744436905905018</v>
      </c>
      <c r="G139">
        <f t="shared" si="23"/>
        <v>10.363534502165088</v>
      </c>
      <c r="H139">
        <f t="shared" si="27"/>
        <v>10.641888059649553</v>
      </c>
      <c r="I139">
        <f t="shared" si="24"/>
        <v>0.379141858204678</v>
      </c>
      <c r="J139">
        <f t="shared" si="25"/>
        <v>0.61574496198075224</v>
      </c>
      <c r="K139">
        <f t="shared" si="26"/>
        <v>5.7860499803173961E-2</v>
      </c>
    </row>
    <row r="140" spans="1:11" x14ac:dyDescent="0.25">
      <c r="A140" s="4" t="s">
        <v>91</v>
      </c>
      <c r="B140" s="5">
        <v>57.215318317445202</v>
      </c>
      <c r="C140" s="6">
        <v>10.8630801444586</v>
      </c>
      <c r="D140" s="24">
        <f t="shared" si="28"/>
        <v>10.376317214225628</v>
      </c>
      <c r="E140">
        <f t="shared" si="29"/>
        <v>1.0469109531044054</v>
      </c>
      <c r="F140">
        <v>1.0278394869394194</v>
      </c>
      <c r="G140">
        <f t="shared" si="23"/>
        <v>10.568848815884097</v>
      </c>
      <c r="H140">
        <f t="shared" si="27"/>
        <v>11.306234356333613</v>
      </c>
      <c r="I140">
        <f t="shared" si="24"/>
        <v>0.19638565550256423</v>
      </c>
      <c r="J140">
        <f t="shared" si="25"/>
        <v>0.44315421187501336</v>
      </c>
      <c r="K140">
        <f t="shared" si="26"/>
        <v>3.9195562192354858E-2</v>
      </c>
    </row>
    <row r="141" spans="1:11" x14ac:dyDescent="0.25">
      <c r="A141" s="7" t="s">
        <v>90</v>
      </c>
      <c r="B141" s="8">
        <v>58.139951960908199</v>
      </c>
      <c r="C141" s="9">
        <v>9.7482736870421096</v>
      </c>
      <c r="D141" s="24">
        <f t="shared" si="28"/>
        <v>10.342408313986327</v>
      </c>
      <c r="E141">
        <f t="shared" si="29"/>
        <v>0.94255355146433806</v>
      </c>
      <c r="F141">
        <v>0.97947097605079958</v>
      </c>
      <c r="G141">
        <f t="shared" si="23"/>
        <v>9.9525906590380906</v>
      </c>
      <c r="H141">
        <f t="shared" si="27"/>
        <v>10.774180736558796</v>
      </c>
      <c r="I141">
        <f t="shared" si="24"/>
        <v>1.052485274248032</v>
      </c>
      <c r="J141">
        <f t="shared" si="25"/>
        <v>1.025907049516686</v>
      </c>
      <c r="K141">
        <f t="shared" si="26"/>
        <v>9.5219030996537196E-2</v>
      </c>
    </row>
    <row r="142" spans="1:11" x14ac:dyDescent="0.25">
      <c r="A142" s="4" t="s">
        <v>89</v>
      </c>
      <c r="B142" s="5">
        <v>57.271028084253501</v>
      </c>
      <c r="C142" s="6">
        <v>9.9421722451311503</v>
      </c>
      <c r="D142" s="24">
        <f t="shared" si="28"/>
        <v>10.335684776241118</v>
      </c>
      <c r="E142">
        <f t="shared" si="29"/>
        <v>0.96192680604825098</v>
      </c>
      <c r="F142">
        <v>0.96095136043035856</v>
      </c>
      <c r="G142">
        <f t="shared" si="23"/>
        <v>10.346176356604131</v>
      </c>
      <c r="H142">
        <f t="shared" si="27"/>
        <v>10.570464964733944</v>
      </c>
      <c r="I142">
        <f t="shared" si="24"/>
        <v>0.39475174150587439</v>
      </c>
      <c r="J142">
        <f t="shared" si="25"/>
        <v>0.62829271960279343</v>
      </c>
      <c r="K142">
        <f t="shared" si="26"/>
        <v>5.9438513035988044E-2</v>
      </c>
    </row>
    <row r="143" spans="1:11" x14ac:dyDescent="0.25">
      <c r="A143" s="7" t="s">
        <v>88</v>
      </c>
      <c r="B143" s="8">
        <v>59.936132615749401</v>
      </c>
      <c r="C143" s="9">
        <v>8.8534533595396994</v>
      </c>
      <c r="D143" s="24">
        <f t="shared" si="28"/>
        <v>10.322558460275552</v>
      </c>
      <c r="E143">
        <f t="shared" si="29"/>
        <v>0.85768013749794392</v>
      </c>
      <c r="F143">
        <v>0.90814320810718108</v>
      </c>
      <c r="G143">
        <f t="shared" si="23"/>
        <v>9.7489617061528424</v>
      </c>
      <c r="H143">
        <f t="shared" si="27"/>
        <v>9.9895752891789922</v>
      </c>
      <c r="I143">
        <f t="shared" si="24"/>
        <v>1.2907730390073102</v>
      </c>
      <c r="J143">
        <f t="shared" si="25"/>
        <v>1.1361219296392928</v>
      </c>
      <c r="K143">
        <f t="shared" si="26"/>
        <v>0.11373075398610531</v>
      </c>
    </row>
    <row r="144" spans="1:11" x14ac:dyDescent="0.25">
      <c r="A144" s="4" t="s">
        <v>87</v>
      </c>
      <c r="B144" s="5">
        <v>58.360831549159499</v>
      </c>
      <c r="C144" s="6">
        <v>9.2477927205027708</v>
      </c>
      <c r="D144" s="24">
        <f t="shared" si="28"/>
        <v>10.265014629284243</v>
      </c>
      <c r="E144">
        <f t="shared" si="29"/>
        <v>0.90090399814146183</v>
      </c>
      <c r="F144">
        <v>0.89275825841442424</v>
      </c>
      <c r="G144">
        <f t="shared" si="23"/>
        <v>10.358675076192782</v>
      </c>
      <c r="H144">
        <f t="shared" si="27"/>
        <v>9.8203408425586662</v>
      </c>
      <c r="I144">
        <f t="shared" si="24"/>
        <v>0.32781135206973255</v>
      </c>
      <c r="J144">
        <f t="shared" si="25"/>
        <v>0.57254812205589545</v>
      </c>
      <c r="K144">
        <f t="shared" si="26"/>
        <v>5.83022658006562E-2</v>
      </c>
    </row>
    <row r="145" spans="1:11" x14ac:dyDescent="0.25">
      <c r="A145" s="7" t="s">
        <v>86</v>
      </c>
      <c r="B145" s="8">
        <v>58.408020315173701</v>
      </c>
      <c r="C145" s="9">
        <v>9.5508246304495898</v>
      </c>
      <c r="D145" s="24">
        <f t="shared" si="28"/>
        <v>10.157654033405102</v>
      </c>
      <c r="E145">
        <f t="shared" si="29"/>
        <v>0.9402589022071578</v>
      </c>
      <c r="F145">
        <v>0.93661621249753124</v>
      </c>
      <c r="G145">
        <f t="shared" si="23"/>
        <v>10.197159202467642</v>
      </c>
      <c r="H145">
        <f t="shared" si="27"/>
        <v>10.302778337472844</v>
      </c>
      <c r="I145">
        <f t="shared" si="24"/>
        <v>0.56543437750601444</v>
      </c>
      <c r="J145">
        <f t="shared" si="25"/>
        <v>0.75195370702325448</v>
      </c>
      <c r="K145">
        <f t="shared" si="26"/>
        <v>7.2985527048396184E-2</v>
      </c>
    </row>
    <row r="146" spans="1:11" x14ac:dyDescent="0.25">
      <c r="A146" s="4" t="s">
        <v>85</v>
      </c>
      <c r="B146" s="5">
        <v>56.1585505702066</v>
      </c>
      <c r="C146" s="6">
        <v>12.0697898274764</v>
      </c>
      <c r="D146" s="24">
        <f t="shared" si="28"/>
        <v>10.091865285930121</v>
      </c>
      <c r="E146">
        <f t="shared" si="29"/>
        <v>1.1959919683335312</v>
      </c>
      <c r="F146">
        <v>1.1986589216501862</v>
      </c>
      <c r="G146">
        <f t="shared" si="23"/>
        <v>10.069411414266201</v>
      </c>
      <c r="H146">
        <f>10*F146</f>
        <v>11.986589216501862</v>
      </c>
      <c r="I146">
        <f t="shared" si="24"/>
        <v>6.9223416665364522E-3</v>
      </c>
      <c r="J146">
        <f t="shared" si="25"/>
        <v>8.3200610974538236E-2</v>
      </c>
      <c r="K146">
        <f t="shared" si="26"/>
        <v>6.9411414266200497E-3</v>
      </c>
    </row>
    <row r="147" spans="1:11" x14ac:dyDescent="0.25">
      <c r="A147" s="7" t="s">
        <v>84</v>
      </c>
      <c r="B147" s="8">
        <v>56.1973408570218</v>
      </c>
      <c r="C147" s="9">
        <v>11.789310582972499</v>
      </c>
      <c r="D147" s="24">
        <f t="shared" si="28"/>
        <v>10.010084905032189</v>
      </c>
      <c r="E147">
        <f t="shared" si="29"/>
        <v>1.1777433153484915</v>
      </c>
      <c r="F147">
        <v>1.1141383686600348</v>
      </c>
      <c r="G147">
        <f t="shared" si="23"/>
        <v>10.581549755935081</v>
      </c>
      <c r="H147">
        <f t="shared" ref="H147:H157" si="30">10*F147</f>
        <v>11.141383686600348</v>
      </c>
      <c r="I147">
        <f t="shared" si="24"/>
        <v>0.41980926304244892</v>
      </c>
      <c r="J147">
        <f t="shared" si="25"/>
        <v>0.64792689637215162</v>
      </c>
      <c r="K147">
        <f t="shared" si="26"/>
        <v>5.8154975593508018E-2</v>
      </c>
    </row>
    <row r="148" spans="1:11" x14ac:dyDescent="0.25">
      <c r="A148" s="4" t="s">
        <v>83</v>
      </c>
      <c r="B148" s="5">
        <v>56.470201755009001</v>
      </c>
      <c r="C148" s="6">
        <v>10.2061950614975</v>
      </c>
      <c r="D148" s="24">
        <f t="shared" si="28"/>
        <v>9.9701309676300323</v>
      </c>
      <c r="E148">
        <f t="shared" si="29"/>
        <v>1.0236771306850327</v>
      </c>
      <c r="F148">
        <v>1.0093898387017675</v>
      </c>
      <c r="G148">
        <f t="shared" si="23"/>
        <v>10.111252035808342</v>
      </c>
      <c r="H148">
        <f t="shared" si="30"/>
        <v>10.093898387017674</v>
      </c>
      <c r="I148">
        <f t="shared" si="24"/>
        <v>1.2610543099227892E-2</v>
      </c>
      <c r="J148">
        <f t="shared" si="25"/>
        <v>0.1122966744798255</v>
      </c>
      <c r="K148">
        <f t="shared" si="26"/>
        <v>1.1125203580834192E-2</v>
      </c>
    </row>
    <row r="149" spans="1:11" x14ac:dyDescent="0.25">
      <c r="A149" s="7" t="s">
        <v>82</v>
      </c>
      <c r="B149" s="8">
        <v>57.0006452841629</v>
      </c>
      <c r="C149" s="9">
        <v>10.173671408695199</v>
      </c>
      <c r="D149" s="24">
        <f t="shared" si="28"/>
        <v>9.889819073050818</v>
      </c>
      <c r="E149">
        <f t="shared" si="29"/>
        <v>1.0287014690104759</v>
      </c>
      <c r="F149">
        <v>1.0117895796629279</v>
      </c>
      <c r="G149">
        <f t="shared" si="23"/>
        <v>10.055125703196609</v>
      </c>
      <c r="H149">
        <f t="shared" si="30"/>
        <v>10.117895796629279</v>
      </c>
      <c r="I149">
        <f t="shared" si="24"/>
        <v>3.1109189013280342E-3</v>
      </c>
      <c r="J149">
        <f t="shared" si="25"/>
        <v>5.5775612065920299E-2</v>
      </c>
      <c r="K149">
        <f t="shared" si="26"/>
        <v>5.5125703196608963E-3</v>
      </c>
    </row>
    <row r="150" spans="1:11" x14ac:dyDescent="0.25">
      <c r="A150" s="4" t="s">
        <v>81</v>
      </c>
      <c r="B150" s="5">
        <v>58.728938086125403</v>
      </c>
      <c r="C150" s="6">
        <v>9.4211416354269009</v>
      </c>
      <c r="D150" s="24">
        <f t="shared" si="28"/>
        <v>9.8014293682392637</v>
      </c>
      <c r="E150">
        <f t="shared" si="29"/>
        <v>0.96120078832127742</v>
      </c>
      <c r="F150">
        <v>0.99279941982631836</v>
      </c>
      <c r="G150">
        <f t="shared" si="23"/>
        <v>9.4894713345773791</v>
      </c>
      <c r="H150">
        <f t="shared" si="30"/>
        <v>9.9279941982631836</v>
      </c>
      <c r="I150">
        <f t="shared" si="24"/>
        <v>0.25689952045370795</v>
      </c>
      <c r="J150">
        <f t="shared" si="25"/>
        <v>0.50685256283628277</v>
      </c>
      <c r="K150">
        <f t="shared" si="26"/>
        <v>5.1052866542262106E-2</v>
      </c>
    </row>
    <row r="151" spans="1:11" x14ac:dyDescent="0.25">
      <c r="A151" s="7" t="s">
        <v>80</v>
      </c>
      <c r="B151" s="8">
        <v>57.842673741816903</v>
      </c>
      <c r="C151" s="9">
        <v>9.2366781279690198</v>
      </c>
      <c r="D151" s="24">
        <f t="shared" si="28"/>
        <v>9.7373997426195711</v>
      </c>
      <c r="E151">
        <f t="shared" si="29"/>
        <v>0.94857748188574964</v>
      </c>
      <c r="F151">
        <v>0.96744436905905018</v>
      </c>
      <c r="G151">
        <f t="shared" si="23"/>
        <v>9.5475031158150632</v>
      </c>
      <c r="H151">
        <f t="shared" si="30"/>
        <v>9.6744436905905022</v>
      </c>
      <c r="I151">
        <f t="shared" si="24"/>
        <v>0.19163868781730309</v>
      </c>
      <c r="J151">
        <f t="shared" si="25"/>
        <v>0.43776556262148247</v>
      </c>
      <c r="K151">
        <f t="shared" si="26"/>
        <v>4.5249688418493694E-2</v>
      </c>
    </row>
    <row r="152" spans="1:11" x14ac:dyDescent="0.25">
      <c r="A152" s="4" t="s">
        <v>79</v>
      </c>
      <c r="B152" s="5">
        <v>57.807773573290497</v>
      </c>
      <c r="C152" s="6">
        <v>9.8817155736834401</v>
      </c>
      <c r="D152" s="24">
        <f t="shared" si="28"/>
        <v>9.6450109113342517</v>
      </c>
      <c r="E152">
        <f t="shared" si="29"/>
        <v>1.0245416686953694</v>
      </c>
      <c r="F152">
        <v>1.0278394869394194</v>
      </c>
      <c r="G152">
        <f t="shared" si="23"/>
        <v>9.6140649383962291</v>
      </c>
      <c r="H152">
        <f t="shared" si="30"/>
        <v>10.278394869394194</v>
      </c>
      <c r="I152">
        <f t="shared" si="24"/>
        <v>0.15735446364558009</v>
      </c>
      <c r="J152">
        <f t="shared" si="25"/>
        <v>0.39667929571075433</v>
      </c>
      <c r="K152">
        <f t="shared" si="26"/>
        <v>3.8593506160377211E-2</v>
      </c>
    </row>
    <row r="153" spans="1:11" x14ac:dyDescent="0.25">
      <c r="A153" s="7" t="s">
        <v>78</v>
      </c>
      <c r="B153" s="8">
        <v>58.590243899354398</v>
      </c>
      <c r="C153" s="9">
        <v>9.2688264382162195</v>
      </c>
      <c r="D153" s="24">
        <f t="shared" si="28"/>
        <v>9.564297865983745</v>
      </c>
      <c r="E153">
        <f t="shared" si="29"/>
        <v>0.96910683545120491</v>
      </c>
      <c r="F153">
        <v>0.97947097605079958</v>
      </c>
      <c r="G153">
        <f t="shared" si="23"/>
        <v>9.4630945325076166</v>
      </c>
      <c r="H153">
        <f t="shared" si="30"/>
        <v>9.7947097605079954</v>
      </c>
      <c r="I153">
        <f t="shared" si="24"/>
        <v>0.27655326866463575</v>
      </c>
      <c r="J153">
        <f t="shared" si="25"/>
        <v>0.52588332229177581</v>
      </c>
      <c r="K153">
        <f t="shared" si="26"/>
        <v>5.3690546749238365E-2</v>
      </c>
    </row>
    <row r="154" spans="1:11" x14ac:dyDescent="0.25">
      <c r="A154" s="4" t="s">
        <v>77</v>
      </c>
      <c r="B154" s="5">
        <v>58.006005460418201</v>
      </c>
      <c r="C154" s="6">
        <v>8.9784295101805895</v>
      </c>
      <c r="D154" s="24">
        <f t="shared" si="28"/>
        <v>9.4717811951871695</v>
      </c>
      <c r="E154">
        <f t="shared" si="29"/>
        <v>0.94791352599474499</v>
      </c>
      <c r="F154">
        <v>0.96095136043035856</v>
      </c>
      <c r="G154">
        <f t="shared" si="23"/>
        <v>9.3432715534734587</v>
      </c>
      <c r="H154">
        <f t="shared" si="30"/>
        <v>9.6095136043035865</v>
      </c>
      <c r="I154">
        <f t="shared" si="24"/>
        <v>0.39826713385504364</v>
      </c>
      <c r="J154">
        <f t="shared" si="25"/>
        <v>0.63108409412299693</v>
      </c>
      <c r="K154">
        <f t="shared" si="26"/>
        <v>6.567284465265423E-2</v>
      </c>
    </row>
    <row r="155" spans="1:11" x14ac:dyDescent="0.25">
      <c r="A155" s="7" t="s">
        <v>76</v>
      </c>
      <c r="B155" s="8">
        <v>60.921966421386102</v>
      </c>
      <c r="C155" s="9">
        <v>7.79277690180104</v>
      </c>
      <c r="D155" s="24">
        <f t="shared" si="28"/>
        <v>9.4324608794367037</v>
      </c>
      <c r="E155">
        <f t="shared" si="29"/>
        <v>0.82616583322277359</v>
      </c>
      <c r="F155">
        <v>0.90814320810718108</v>
      </c>
      <c r="G155">
        <f t="shared" si="23"/>
        <v>8.5810000363745704</v>
      </c>
      <c r="H155">
        <f t="shared" si="30"/>
        <v>9.0814320810718101</v>
      </c>
      <c r="I155">
        <f t="shared" si="24"/>
        <v>1.6606321710613807</v>
      </c>
      <c r="J155">
        <f t="shared" si="25"/>
        <v>1.2886551792707701</v>
      </c>
      <c r="K155">
        <f t="shared" si="26"/>
        <v>0.14189999636254289</v>
      </c>
    </row>
    <row r="156" spans="1:11" x14ac:dyDescent="0.25">
      <c r="A156" s="4" t="s">
        <v>75</v>
      </c>
      <c r="B156" s="5">
        <v>58.8419078074567</v>
      </c>
      <c r="C156" s="6">
        <v>8.4794372130664808</v>
      </c>
      <c r="D156" s="24">
        <f t="shared" si="28"/>
        <v>9.331738515392372</v>
      </c>
      <c r="E156">
        <f t="shared" si="29"/>
        <v>0.90866639684341233</v>
      </c>
      <c r="F156">
        <v>0.89275825841442424</v>
      </c>
      <c r="G156">
        <f t="shared" si="23"/>
        <v>9.4980215899949378</v>
      </c>
      <c r="H156">
        <f t="shared" si="30"/>
        <v>8.9275825841442433</v>
      </c>
      <c r="I156">
        <f t="shared" si="24"/>
        <v>0.20083427361842549</v>
      </c>
      <c r="J156">
        <f t="shared" si="25"/>
        <v>0.44814537107776253</v>
      </c>
      <c r="K156">
        <f t="shared" si="26"/>
        <v>5.0197841000506373E-2</v>
      </c>
    </row>
    <row r="157" spans="1:11" x14ac:dyDescent="0.25">
      <c r="A157" s="7" t="s">
        <v>74</v>
      </c>
      <c r="B157" s="8">
        <v>59.059748118848603</v>
      </c>
      <c r="C157" s="9">
        <v>8.4421586550257501</v>
      </c>
      <c r="D157" s="24">
        <f t="shared" si="28"/>
        <v>9.2798297866866264</v>
      </c>
      <c r="E157">
        <f t="shared" si="29"/>
        <v>0.90973205857044415</v>
      </c>
      <c r="F157">
        <v>0.93661621249753124</v>
      </c>
      <c r="G157">
        <f t="shared" si="23"/>
        <v>9.0134662868095532</v>
      </c>
      <c r="H157">
        <f t="shared" si="30"/>
        <v>9.3661621249753129</v>
      </c>
      <c r="I157">
        <f t="shared" si="24"/>
        <v>0.85378241247883246</v>
      </c>
      <c r="J157">
        <f t="shared" si="25"/>
        <v>0.92400346994956273</v>
      </c>
      <c r="K157">
        <f t="shared" si="26"/>
        <v>9.8653371319044753E-2</v>
      </c>
    </row>
    <row r="158" spans="1:11" x14ac:dyDescent="0.25">
      <c r="A158" s="4" t="s">
        <v>73</v>
      </c>
      <c r="B158" s="5">
        <v>56.562577636314003</v>
      </c>
      <c r="C158" s="6">
        <v>11.1012332832703</v>
      </c>
      <c r="D158" s="24">
        <f t="shared" si="28"/>
        <v>9.276324407811261</v>
      </c>
      <c r="E158">
        <f t="shared" si="29"/>
        <v>1.1967275825242107</v>
      </c>
      <c r="F158">
        <v>1.1986589216501862</v>
      </c>
      <c r="G158">
        <f t="shared" si="23"/>
        <v>9.2613779305853772</v>
      </c>
      <c r="H158">
        <f>9*F158</f>
        <v>10.787930294851675</v>
      </c>
      <c r="I158">
        <f t="shared" si="24"/>
        <v>9.8158762552041298E-2</v>
      </c>
      <c r="J158">
        <f t="shared" si="25"/>
        <v>0.31330298841862536</v>
      </c>
      <c r="K158">
        <f t="shared" si="26"/>
        <v>2.9041992287264128E-2</v>
      </c>
    </row>
    <row r="159" spans="1:11" x14ac:dyDescent="0.25">
      <c r="A159" s="7" t="s">
        <v>72</v>
      </c>
      <c r="B159" s="8">
        <v>56.291769851348803</v>
      </c>
      <c r="C159" s="9">
        <v>10.679110533413599</v>
      </c>
      <c r="D159" s="24">
        <f t="shared" si="28"/>
        <v>9.2269942051688414</v>
      </c>
      <c r="E159">
        <f t="shared" si="29"/>
        <v>1.1573769632835904</v>
      </c>
      <c r="F159">
        <v>1.1141383686600348</v>
      </c>
      <c r="G159">
        <f t="shared" si="23"/>
        <v>9.585084612297555</v>
      </c>
      <c r="H159">
        <f t="shared" ref="H159:H169" si="31">9*F159</f>
        <v>10.027245317940313</v>
      </c>
      <c r="I159">
        <f t="shared" si="24"/>
        <v>0.42492825914403393</v>
      </c>
      <c r="J159">
        <f t="shared" si="25"/>
        <v>0.65186521547328624</v>
      </c>
      <c r="K159">
        <f t="shared" si="26"/>
        <v>6.5009401366394937E-2</v>
      </c>
    </row>
    <row r="160" spans="1:11" x14ac:dyDescent="0.25">
      <c r="A160" s="4" t="s">
        <v>71</v>
      </c>
      <c r="B160" s="5">
        <v>56.723000758765501</v>
      </c>
      <c r="C160" s="6">
        <v>9.7343512724919208</v>
      </c>
      <c r="D160" s="24">
        <f t="shared" si="28"/>
        <v>9.1963442922953877</v>
      </c>
      <c r="E160">
        <f t="shared" si="29"/>
        <v>1.0585022660196912</v>
      </c>
      <c r="F160">
        <v>1.0093898387017675</v>
      </c>
      <c r="G160">
        <f t="shared" si="23"/>
        <v>9.6437975688479423</v>
      </c>
      <c r="H160">
        <f t="shared" si="31"/>
        <v>9.0845085483159078</v>
      </c>
      <c r="I160">
        <f t="shared" si="24"/>
        <v>0.42229556616450165</v>
      </c>
      <c r="J160">
        <f t="shared" si="25"/>
        <v>0.64984272417601296</v>
      </c>
      <c r="K160">
        <f t="shared" si="26"/>
        <v>7.153306320532675E-2</v>
      </c>
    </row>
    <row r="161" spans="1:11" x14ac:dyDescent="0.25">
      <c r="A161" s="7" t="s">
        <v>70</v>
      </c>
      <c r="B161" s="8">
        <v>58.124939216784597</v>
      </c>
      <c r="C161" s="9">
        <v>8.9650030401632108</v>
      </c>
      <c r="D161" s="24">
        <f t="shared" si="28"/>
        <v>9.1440043964813285</v>
      </c>
      <c r="E161">
        <f t="shared" si="29"/>
        <v>0.9804241830431536</v>
      </c>
      <c r="F161">
        <v>1.0117895796629279</v>
      </c>
      <c r="G161">
        <f t="shared" si="23"/>
        <v>8.8605409863480222</v>
      </c>
      <c r="H161">
        <f t="shared" si="31"/>
        <v>9.1061062169663511</v>
      </c>
      <c r="I161">
        <f t="shared" si="24"/>
        <v>1.991010650393828E-2</v>
      </c>
      <c r="J161">
        <f t="shared" si="25"/>
        <v>0.14110317680314033</v>
      </c>
      <c r="K161">
        <f t="shared" si="26"/>
        <v>1.5495445961330777E-2</v>
      </c>
    </row>
    <row r="162" spans="1:11" x14ac:dyDescent="0.25">
      <c r="A162" s="4" t="s">
        <v>69</v>
      </c>
      <c r="B162" s="5">
        <v>58.322946414214996</v>
      </c>
      <c r="C162" s="6">
        <v>8.7982368909579307</v>
      </c>
      <c r="D162" s="24">
        <f t="shared" si="28"/>
        <v>9.1496283078135558</v>
      </c>
      <c r="E162">
        <f t="shared" si="29"/>
        <v>0.96159500637249429</v>
      </c>
      <c r="F162">
        <v>0.99279941982631836</v>
      </c>
      <c r="G162">
        <f t="shared" si="23"/>
        <v>8.8620487837282429</v>
      </c>
      <c r="H162">
        <f t="shared" si="31"/>
        <v>8.9351947784368662</v>
      </c>
      <c r="I162">
        <f t="shared" si="24"/>
        <v>1.8757462942692742E-2</v>
      </c>
      <c r="J162">
        <f t="shared" si="25"/>
        <v>0.13695788747893545</v>
      </c>
      <c r="K162">
        <f t="shared" si="26"/>
        <v>1.5327912919084124E-2</v>
      </c>
    </row>
    <row r="163" spans="1:11" x14ac:dyDescent="0.25">
      <c r="A163" s="7" t="s">
        <v>68</v>
      </c>
      <c r="B163" s="8">
        <v>58.348408500593003</v>
      </c>
      <c r="C163" s="9">
        <v>9.1946135814646404</v>
      </c>
      <c r="D163" s="24">
        <f t="shared" si="28"/>
        <v>9.0855097236784292</v>
      </c>
      <c r="E163">
        <f t="shared" si="29"/>
        <v>1.0120085566032544</v>
      </c>
      <c r="F163">
        <v>0.96744436905905018</v>
      </c>
      <c r="G163">
        <f t="shared" si="23"/>
        <v>9.5040230482786825</v>
      </c>
      <c r="H163">
        <f t="shared" si="31"/>
        <v>8.7069993215314518</v>
      </c>
      <c r="I163">
        <f t="shared" si="24"/>
        <v>0.23776766649019113</v>
      </c>
      <c r="J163">
        <f t="shared" si="25"/>
        <v>0.48761425993318852</v>
      </c>
      <c r="K163">
        <f t="shared" si="26"/>
        <v>5.6002560919853533E-2</v>
      </c>
    </row>
    <row r="164" spans="1:11" x14ac:dyDescent="0.25">
      <c r="A164" s="4" t="s">
        <v>67</v>
      </c>
      <c r="B164" s="5">
        <v>57.643647658329201</v>
      </c>
      <c r="C164" s="6">
        <v>9.2897531419744208</v>
      </c>
      <c r="D164" s="24">
        <f t="shared" si="28"/>
        <v>9.1089060112624392</v>
      </c>
      <c r="E164">
        <f t="shared" si="29"/>
        <v>1.0198538804208077</v>
      </c>
      <c r="F164">
        <v>1.0278394869394194</v>
      </c>
      <c r="G164">
        <f t="shared" si="23"/>
        <v>9.0381360708726657</v>
      </c>
      <c r="H164">
        <f t="shared" si="31"/>
        <v>9.2505553824547739</v>
      </c>
      <c r="I164">
        <f t="shared" si="24"/>
        <v>1.5364643513600675E-3</v>
      </c>
      <c r="J164">
        <f t="shared" si="25"/>
        <v>3.919775951964688E-2</v>
      </c>
      <c r="K164">
        <f t="shared" si="26"/>
        <v>4.2373412080740566E-3</v>
      </c>
    </row>
    <row r="165" spans="1:11" x14ac:dyDescent="0.25">
      <c r="A165" s="7" t="s">
        <v>66</v>
      </c>
      <c r="B165" s="8">
        <v>58.970529298371403</v>
      </c>
      <c r="C165" s="9">
        <v>8.9010274837347492</v>
      </c>
      <c r="D165" s="24">
        <f t="shared" si="28"/>
        <v>9.0825657863668976</v>
      </c>
      <c r="E165">
        <f t="shared" si="29"/>
        <v>0.98001244286007361</v>
      </c>
      <c r="F165">
        <v>0.97947097605079958</v>
      </c>
      <c r="G165">
        <f t="shared" si="23"/>
        <v>9.0875867701802164</v>
      </c>
      <c r="H165">
        <f t="shared" si="31"/>
        <v>8.8152387844571969</v>
      </c>
      <c r="I165">
        <f t="shared" si="24"/>
        <v>7.3597009237342994E-3</v>
      </c>
      <c r="J165">
        <f t="shared" si="25"/>
        <v>8.5788699277552283E-2</v>
      </c>
      <c r="K165">
        <f t="shared" si="26"/>
        <v>9.731863353357224E-3</v>
      </c>
    </row>
    <row r="166" spans="1:11" x14ac:dyDescent="0.25">
      <c r="A166" s="4" t="s">
        <v>65</v>
      </c>
      <c r="B166" s="5">
        <v>59.156223683161699</v>
      </c>
      <c r="C166" s="6">
        <v>8.3503507604118994</v>
      </c>
      <c r="D166" s="24">
        <f t="shared" si="28"/>
        <v>9.0139996035947334</v>
      </c>
      <c r="E166">
        <f t="shared" si="29"/>
        <v>0.92637576299446756</v>
      </c>
      <c r="F166">
        <v>0.96095136043035856</v>
      </c>
      <c r="G166">
        <f t="shared" si="23"/>
        <v>8.6896705746607452</v>
      </c>
      <c r="H166">
        <f t="shared" si="31"/>
        <v>8.6485622438732275</v>
      </c>
      <c r="I166">
        <f t="shared" si="24"/>
        <v>8.8930088868205956E-2</v>
      </c>
      <c r="J166">
        <f t="shared" si="25"/>
        <v>0.29821148346132809</v>
      </c>
      <c r="K166">
        <f t="shared" si="26"/>
        <v>3.4481047259917172E-2</v>
      </c>
    </row>
    <row r="167" spans="1:11" x14ac:dyDescent="0.25">
      <c r="A167" s="7" t="s">
        <v>64</v>
      </c>
      <c r="B167" s="8">
        <v>61.274883625070999</v>
      </c>
      <c r="C167" s="9">
        <v>7.8602638377877598</v>
      </c>
      <c r="D167" s="24">
        <f t="shared" si="28"/>
        <v>8.9411878682098678</v>
      </c>
      <c r="E167">
        <f t="shared" si="29"/>
        <v>0.87910733491404403</v>
      </c>
      <c r="F167">
        <v>0.90814320810718108</v>
      </c>
      <c r="G167">
        <f t="shared" si="23"/>
        <v>8.6553131352165256</v>
      </c>
      <c r="H167">
        <f t="shared" si="31"/>
        <v>8.1732888729646298</v>
      </c>
      <c r="I167">
        <f t="shared" si="24"/>
        <v>9.7984672647480689E-2</v>
      </c>
      <c r="J167">
        <f t="shared" si="25"/>
        <v>0.31302503517686997</v>
      </c>
      <c r="K167">
        <f t="shared" si="26"/>
        <v>3.8298540531497081E-2</v>
      </c>
    </row>
    <row r="168" spans="1:11" x14ac:dyDescent="0.25">
      <c r="A168" s="4" t="s">
        <v>63</v>
      </c>
      <c r="B168" s="5">
        <v>60.333447953675702</v>
      </c>
      <c r="C168" s="6">
        <v>7.7100142034449801</v>
      </c>
      <c r="D168" s="24">
        <f t="shared" si="28"/>
        <v>8.9861102135400319</v>
      </c>
      <c r="E168">
        <f t="shared" si="29"/>
        <v>0.85799239272936312</v>
      </c>
      <c r="F168">
        <v>0.89275825841442424</v>
      </c>
      <c r="G168">
        <f t="shared" si="23"/>
        <v>8.636172368921331</v>
      </c>
      <c r="H168">
        <f t="shared" si="31"/>
        <v>8.0348243257298186</v>
      </c>
      <c r="I168">
        <f t="shared" si="24"/>
        <v>0.10550161553869175</v>
      </c>
      <c r="J168">
        <f t="shared" si="25"/>
        <v>0.32481012228483852</v>
      </c>
      <c r="K168">
        <f t="shared" si="26"/>
        <v>4.042529234207437E-2</v>
      </c>
    </row>
    <row r="169" spans="1:11" x14ac:dyDescent="0.25">
      <c r="A169" s="7" t="s">
        <v>62</v>
      </c>
      <c r="B169" s="8">
        <v>58.879317666761501</v>
      </c>
      <c r="C169" s="9">
        <v>8.7229141060338495</v>
      </c>
      <c r="D169" s="24">
        <f t="shared" si="28"/>
        <v>8.9974013232492371</v>
      </c>
      <c r="E169">
        <f t="shared" si="29"/>
        <v>0.9694926115492799</v>
      </c>
      <c r="F169">
        <v>0.93661621249753124</v>
      </c>
      <c r="G169">
        <f t="shared" si="23"/>
        <v>9.3132213489811253</v>
      </c>
      <c r="H169">
        <f t="shared" si="31"/>
        <v>8.4295459124777814</v>
      </c>
      <c r="I169">
        <f t="shared" si="24"/>
        <v>8.6064896990350651E-2</v>
      </c>
      <c r="J169">
        <f t="shared" si="25"/>
        <v>0.29336819355606814</v>
      </c>
      <c r="K169">
        <f t="shared" si="26"/>
        <v>3.480237210901381E-2</v>
      </c>
    </row>
    <row r="170" spans="1:11" x14ac:dyDescent="0.25">
      <c r="A170" s="4" t="s">
        <v>61</v>
      </c>
      <c r="B170" s="5">
        <v>56.935349068708803</v>
      </c>
      <c r="C170" s="6">
        <v>10.7851505845238</v>
      </c>
      <c r="D170" s="24">
        <f t="shared" si="28"/>
        <v>8.9183325195318641</v>
      </c>
      <c r="E170">
        <f t="shared" si="29"/>
        <v>1.2093236668293601</v>
      </c>
      <c r="F170">
        <v>1.1986589216501862</v>
      </c>
      <c r="G170">
        <f t="shared" si="23"/>
        <v>8.997680983073943</v>
      </c>
      <c r="H170">
        <f>9.5*F170</f>
        <v>11.387259755676769</v>
      </c>
      <c r="I170">
        <f t="shared" si="24"/>
        <v>0.36253545398651599</v>
      </c>
      <c r="J170">
        <f t="shared" si="25"/>
        <v>0.60210917115296958</v>
      </c>
      <c r="K170">
        <f t="shared" si="26"/>
        <v>5.2875685992216565E-2</v>
      </c>
    </row>
    <row r="171" spans="1:11" x14ac:dyDescent="0.25">
      <c r="A171" s="7" t="s">
        <v>60</v>
      </c>
      <c r="B171" s="8">
        <v>57.389729741355403</v>
      </c>
      <c r="C171" s="9">
        <v>9.8563163401476199</v>
      </c>
      <c r="D171" s="24">
        <f t="shared" si="28"/>
        <v>8.880803229595136</v>
      </c>
      <c r="E171">
        <f t="shared" si="29"/>
        <v>1.1098451441083168</v>
      </c>
      <c r="F171">
        <v>1.1141383686600348</v>
      </c>
      <c r="G171">
        <f t="shared" si="23"/>
        <v>8.8465819124439022</v>
      </c>
      <c r="H171">
        <f t="shared" ref="H171:H181" si="32">9.5*F171</f>
        <v>10.584314502270331</v>
      </c>
      <c r="I171">
        <f t="shared" si="24"/>
        <v>0.5299813240540453</v>
      </c>
      <c r="J171">
        <f t="shared" si="25"/>
        <v>0.72799816212271118</v>
      </c>
      <c r="K171">
        <f t="shared" si="26"/>
        <v>6.8780851321694564E-2</v>
      </c>
    </row>
    <row r="172" spans="1:11" x14ac:dyDescent="0.25">
      <c r="A172" s="4" t="s">
        <v>59</v>
      </c>
      <c r="B172" s="5">
        <v>58.230030224858801</v>
      </c>
      <c r="C172" s="6">
        <v>8.8606104478735599</v>
      </c>
      <c r="D172" s="24">
        <f t="shared" si="28"/>
        <v>8.896880676992966</v>
      </c>
      <c r="E172">
        <f t="shared" si="29"/>
        <v>0.99592326451975466</v>
      </c>
      <c r="F172">
        <v>1.0093898387017675</v>
      </c>
      <c r="G172">
        <f t="shared" si="23"/>
        <v>8.7781847093583636</v>
      </c>
      <c r="H172">
        <f t="shared" si="32"/>
        <v>9.5892034676667901</v>
      </c>
      <c r="I172">
        <f t="shared" si="24"/>
        <v>0.53084778849141834</v>
      </c>
      <c r="J172">
        <f t="shared" si="25"/>
        <v>0.72859301979323021</v>
      </c>
      <c r="K172">
        <f t="shared" si="26"/>
        <v>7.5980556909645891E-2</v>
      </c>
    </row>
    <row r="173" spans="1:11" x14ac:dyDescent="0.25">
      <c r="A173" s="7" t="s">
        <v>58</v>
      </c>
      <c r="B173" s="8">
        <v>59.272200213826501</v>
      </c>
      <c r="C173" s="9">
        <v>9.5040711841251806</v>
      </c>
      <c r="D173" s="24">
        <f t="shared" si="28"/>
        <v>8.9494154197672788</v>
      </c>
      <c r="E173">
        <f t="shared" si="29"/>
        <v>1.0619767591895208</v>
      </c>
      <c r="F173">
        <v>1.0117895796629279</v>
      </c>
      <c r="G173">
        <f t="shared" si="23"/>
        <v>9.3933277977535692</v>
      </c>
      <c r="H173">
        <f t="shared" si="32"/>
        <v>9.612001006797815</v>
      </c>
      <c r="I173">
        <f t="shared" si="24"/>
        <v>1.1648846622146308E-2</v>
      </c>
      <c r="J173">
        <f t="shared" si="25"/>
        <v>0.1079298226726344</v>
      </c>
      <c r="K173">
        <f t="shared" si="26"/>
        <v>1.122865286804528E-2</v>
      </c>
    </row>
    <row r="174" spans="1:11" x14ac:dyDescent="0.25">
      <c r="A174" s="4" t="s">
        <v>57</v>
      </c>
      <c r="B174" s="5">
        <v>58.813644875572102</v>
      </c>
      <c r="C174" s="6">
        <v>8.9337302074684004</v>
      </c>
      <c r="D174" s="24">
        <f t="shared" si="28"/>
        <v>8.9764788178518735</v>
      </c>
      <c r="E174">
        <f t="shared" si="29"/>
        <v>0.99523770832072178</v>
      </c>
      <c r="F174">
        <v>0.99279941982631836</v>
      </c>
      <c r="G174">
        <f t="shared" si="23"/>
        <v>8.9985248067845145</v>
      </c>
      <c r="H174">
        <f t="shared" si="32"/>
        <v>9.431594488350024</v>
      </c>
      <c r="I174">
        <f t="shared" si="24"/>
        <v>0.24786884217777619</v>
      </c>
      <c r="J174">
        <f t="shared" si="25"/>
        <v>0.4978642808816236</v>
      </c>
      <c r="K174">
        <f t="shared" si="26"/>
        <v>5.2786862443735177E-2</v>
      </c>
    </row>
    <row r="175" spans="1:11" x14ac:dyDescent="0.25">
      <c r="A175" s="7" t="s">
        <v>56</v>
      </c>
      <c r="B175" s="8">
        <v>59.098452764215203</v>
      </c>
      <c r="C175" s="9">
        <v>8.2457879368561606</v>
      </c>
      <c r="D175" s="24">
        <f t="shared" si="28"/>
        <v>8.9398918657136708</v>
      </c>
      <c r="E175">
        <f t="shared" si="29"/>
        <v>0.92235880038778295</v>
      </c>
      <c r="F175">
        <v>0.96744436905905018</v>
      </c>
      <c r="G175">
        <f t="shared" si="23"/>
        <v>8.5232683145141763</v>
      </c>
      <c r="H175">
        <f t="shared" si="32"/>
        <v>9.1907215060609762</v>
      </c>
      <c r="I175">
        <f t="shared" si="24"/>
        <v>0.89289945021015193</v>
      </c>
      <c r="J175">
        <f t="shared" si="25"/>
        <v>0.94493356920481553</v>
      </c>
      <c r="K175">
        <f t="shared" si="26"/>
        <v>0.10281386163008673</v>
      </c>
    </row>
    <row r="176" spans="1:11" x14ac:dyDescent="0.25">
      <c r="A176" s="4" t="s">
        <v>55</v>
      </c>
      <c r="B176" s="5">
        <v>58.352058708201902</v>
      </c>
      <c r="C176" s="6">
        <v>8.8394016627336693</v>
      </c>
      <c r="D176" s="24">
        <f t="shared" si="28"/>
        <v>8.9287254477085494</v>
      </c>
      <c r="E176">
        <f t="shared" si="29"/>
        <v>0.98999590865482334</v>
      </c>
      <c r="F176">
        <v>1.0278394869394194</v>
      </c>
      <c r="G176">
        <f t="shared" si="23"/>
        <v>8.5999825605597326</v>
      </c>
      <c r="H176">
        <f t="shared" si="32"/>
        <v>9.7644751259244842</v>
      </c>
      <c r="I176">
        <f t="shared" si="24"/>
        <v>0.85576091229984785</v>
      </c>
      <c r="J176">
        <f t="shared" si="25"/>
        <v>0.92507346319081485</v>
      </c>
      <c r="K176">
        <f t="shared" si="26"/>
        <v>9.4738677835817672E-2</v>
      </c>
    </row>
    <row r="177" spans="1:11" x14ac:dyDescent="0.25">
      <c r="A177" s="7" t="s">
        <v>54</v>
      </c>
      <c r="B177" s="8">
        <v>58.8605007750852</v>
      </c>
      <c r="C177" s="9">
        <v>9.0939568525087306</v>
      </c>
      <c r="D177" s="24">
        <f t="shared" si="28"/>
        <v>9.0220737420473665</v>
      </c>
      <c r="E177">
        <f t="shared" si="29"/>
        <v>1.0079674709514237</v>
      </c>
      <c r="F177">
        <v>0.97947097605079958</v>
      </c>
      <c r="G177">
        <f t="shared" si="23"/>
        <v>9.2845598030636065</v>
      </c>
      <c r="H177">
        <f t="shared" si="32"/>
        <v>9.3049742724825961</v>
      </c>
      <c r="I177">
        <f t="shared" si="24"/>
        <v>4.4528351532426722E-2</v>
      </c>
      <c r="J177">
        <f t="shared" si="25"/>
        <v>0.21101741997386547</v>
      </c>
      <c r="K177">
        <f t="shared" si="26"/>
        <v>2.2677915466988753E-2</v>
      </c>
    </row>
    <row r="178" spans="1:11" x14ac:dyDescent="0.25">
      <c r="A178" s="4" t="s">
        <v>53</v>
      </c>
      <c r="B178" s="5">
        <v>58.7146237165434</v>
      </c>
      <c r="C178" s="6">
        <v>8.9807676737036601</v>
      </c>
      <c r="D178" s="24">
        <f t="shared" si="28"/>
        <v>9.034259015992582</v>
      </c>
      <c r="E178">
        <f t="shared" si="29"/>
        <v>0.99407905593649348</v>
      </c>
      <c r="F178">
        <v>0.96095136043035856</v>
      </c>
      <c r="G178">
        <f t="shared" si="23"/>
        <v>9.3457047291984221</v>
      </c>
      <c r="H178">
        <f t="shared" si="32"/>
        <v>9.1290379240884061</v>
      </c>
      <c r="I178">
        <f t="shared" si="24"/>
        <v>2.1984067149155257E-2</v>
      </c>
      <c r="J178">
        <f t="shared" si="25"/>
        <v>0.14827025038474595</v>
      </c>
      <c r="K178">
        <f t="shared" si="26"/>
        <v>1.6241607452797575E-2</v>
      </c>
    </row>
    <row r="179" spans="1:11" x14ac:dyDescent="0.25">
      <c r="A179" s="7" t="s">
        <v>52</v>
      </c>
      <c r="B179" s="8">
        <v>61.410591360416397</v>
      </c>
      <c r="C179" s="9">
        <v>8.1850246148028898</v>
      </c>
      <c r="D179" s="24">
        <f t="shared" si="28"/>
        <v>9.1406574731048362</v>
      </c>
      <c r="E179">
        <f t="shared" si="29"/>
        <v>0.89545250315814062</v>
      </c>
      <c r="F179">
        <v>0.90814320810718108</v>
      </c>
      <c r="G179">
        <f t="shared" si="23"/>
        <v>9.0129227876545155</v>
      </c>
      <c r="H179">
        <f t="shared" si="32"/>
        <v>8.62736047701822</v>
      </c>
      <c r="I179">
        <f t="shared" si="24"/>
        <v>0.19566101500177954</v>
      </c>
      <c r="J179">
        <f t="shared" si="25"/>
        <v>0.44233586221533017</v>
      </c>
      <c r="K179">
        <f t="shared" si="26"/>
        <v>5.1271285510050911E-2</v>
      </c>
    </row>
    <row r="180" spans="1:11" x14ac:dyDescent="0.25">
      <c r="A180" s="4" t="s">
        <v>51</v>
      </c>
      <c r="B180" s="5">
        <v>60.875655150559901</v>
      </c>
      <c r="C180" s="6">
        <v>7.27097077778655</v>
      </c>
      <c r="D180" s="24">
        <f t="shared" si="28"/>
        <v>9.0999688610417184</v>
      </c>
      <c r="E180">
        <f t="shared" si="29"/>
        <v>0.79901051188368644</v>
      </c>
      <c r="F180">
        <v>0.89275825841442424</v>
      </c>
      <c r="G180">
        <f t="shared" si="23"/>
        <v>8.1443892669221523</v>
      </c>
      <c r="H180">
        <f t="shared" si="32"/>
        <v>8.481203454937031</v>
      </c>
      <c r="I180">
        <f t="shared" si="24"/>
        <v>1.4646631328428203</v>
      </c>
      <c r="J180">
        <f t="shared" si="25"/>
        <v>1.210232677150481</v>
      </c>
      <c r="K180">
        <f t="shared" si="26"/>
        <v>0.14269586663977352</v>
      </c>
    </row>
    <row r="181" spans="1:11" x14ac:dyDescent="0.25">
      <c r="A181" s="7" t="s">
        <v>50</v>
      </c>
      <c r="B181" s="8">
        <v>59.524492440071398</v>
      </c>
      <c r="C181" s="9">
        <v>8.5889170899723997</v>
      </c>
      <c r="D181" s="24">
        <f t="shared" si="28"/>
        <v>9.0927786303473699</v>
      </c>
      <c r="E181">
        <f t="shared" si="29"/>
        <v>0.94458662628238632</v>
      </c>
      <c r="F181">
        <v>0.93661621249753124</v>
      </c>
      <c r="G181">
        <f t="shared" si="23"/>
        <v>9.170156330168199</v>
      </c>
      <c r="H181">
        <f t="shared" si="32"/>
        <v>8.8978540187265462</v>
      </c>
      <c r="I181">
        <f t="shared" si="24"/>
        <v>9.5442025948044643E-2</v>
      </c>
      <c r="J181">
        <f t="shared" si="25"/>
        <v>0.30893692875414658</v>
      </c>
      <c r="K181">
        <f t="shared" si="26"/>
        <v>3.4720386298084195E-2</v>
      </c>
    </row>
    <row r="182" spans="1:11" x14ac:dyDescent="0.25">
      <c r="A182" s="4" t="s">
        <v>49</v>
      </c>
      <c r="B182" s="5">
        <v>56.863425964999202</v>
      </c>
      <c r="C182" s="6">
        <v>11.905330116589599</v>
      </c>
      <c r="D182" s="24">
        <f t="shared" si="28"/>
        <v>9.1458928332038649</v>
      </c>
      <c r="E182">
        <f t="shared" si="29"/>
        <v>1.3017132754243181</v>
      </c>
      <c r="F182">
        <v>1.1986589216501862</v>
      </c>
      <c r="G182">
        <f t="shared" si="23"/>
        <v>9.9322083217798163</v>
      </c>
      <c r="H182">
        <f>9.6*F182</f>
        <v>11.507125647841788</v>
      </c>
      <c r="I182">
        <f t="shared" si="24"/>
        <v>0.15856679893072712</v>
      </c>
      <c r="J182">
        <f t="shared" si="25"/>
        <v>0.3982044687478119</v>
      </c>
      <c r="K182">
        <f t="shared" si="26"/>
        <v>3.4605033518730795E-2</v>
      </c>
    </row>
    <row r="183" spans="1:11" x14ac:dyDescent="0.25">
      <c r="A183" s="7" t="s">
        <v>48</v>
      </c>
      <c r="B183" s="8">
        <v>57.933583313728903</v>
      </c>
      <c r="C183" s="9">
        <v>10.002539627490201</v>
      </c>
      <c r="D183" s="24">
        <f t="shared" si="28"/>
        <v>9.2297183705970571</v>
      </c>
      <c r="E183">
        <f t="shared" si="29"/>
        <v>1.0837318351289142</v>
      </c>
      <c r="F183">
        <v>1.1141383686600348</v>
      </c>
      <c r="G183">
        <f t="shared" si="23"/>
        <v>8.9778252942856405</v>
      </c>
      <c r="H183">
        <f t="shared" ref="H183:H193" si="33">9.6*F183</f>
        <v>10.695728339136334</v>
      </c>
      <c r="I183">
        <f t="shared" si="24"/>
        <v>0.48051058995362611</v>
      </c>
      <c r="J183">
        <f t="shared" si="25"/>
        <v>0.69318871164613327</v>
      </c>
      <c r="K183">
        <f t="shared" si="26"/>
        <v>6.4809865178579076E-2</v>
      </c>
    </row>
    <row r="184" spans="1:11" x14ac:dyDescent="0.25">
      <c r="A184" s="4" t="s">
        <v>47</v>
      </c>
      <c r="B184" s="5">
        <v>56.881746981081498</v>
      </c>
      <c r="C184" s="6">
        <v>10.1373919332206</v>
      </c>
      <c r="D184" s="24">
        <f t="shared" si="28"/>
        <v>9.2209236027907515</v>
      </c>
      <c r="E184">
        <f t="shared" si="29"/>
        <v>1.0993900795526033</v>
      </c>
      <c r="F184">
        <v>1.0093898387017675</v>
      </c>
      <c r="G184">
        <f t="shared" si="23"/>
        <v>10.043088947932015</v>
      </c>
      <c r="H184">
        <f t="shared" si="33"/>
        <v>9.6901424515369676</v>
      </c>
      <c r="I184">
        <f t="shared" si="24"/>
        <v>0.20003209886627815</v>
      </c>
      <c r="J184">
        <f t="shared" si="25"/>
        <v>0.44724948168363277</v>
      </c>
      <c r="K184">
        <f t="shared" si="26"/>
        <v>4.615509874291826E-2</v>
      </c>
    </row>
    <row r="185" spans="1:11" x14ac:dyDescent="0.25">
      <c r="A185" s="7" t="s">
        <v>46</v>
      </c>
      <c r="B185" s="8">
        <v>58.7595506115685</v>
      </c>
      <c r="C185" s="9">
        <v>9.0158078393677492</v>
      </c>
      <c r="D185" s="24">
        <f t="shared" si="28"/>
        <v>9.181516664429056</v>
      </c>
      <c r="E185">
        <f t="shared" si="29"/>
        <v>0.98195191152859373</v>
      </c>
      <c r="F185">
        <v>1.0117895796629279</v>
      </c>
      <c r="G185">
        <f t="shared" si="23"/>
        <v>8.9107537976140403</v>
      </c>
      <c r="H185">
        <f t="shared" si="33"/>
        <v>9.7131799647641071</v>
      </c>
      <c r="I185">
        <f t="shared" si="24"/>
        <v>0.48632788127983345</v>
      </c>
      <c r="J185">
        <f t="shared" si="25"/>
        <v>0.69737212539635784</v>
      </c>
      <c r="K185">
        <f t="shared" si="26"/>
        <v>7.1796479415203965E-2</v>
      </c>
    </row>
    <row r="186" spans="1:11" x14ac:dyDescent="0.25">
      <c r="A186" s="4" t="s">
        <v>45</v>
      </c>
      <c r="B186" s="5">
        <v>58.220829929064401</v>
      </c>
      <c r="C186" s="6">
        <v>8.8474474391362303</v>
      </c>
      <c r="D186" s="24">
        <f t="shared" si="28"/>
        <v>9.1906246755751102</v>
      </c>
      <c r="E186">
        <f t="shared" si="29"/>
        <v>0.96266007496194428</v>
      </c>
      <c r="F186">
        <v>0.99279941982631836</v>
      </c>
      <c r="G186">
        <f t="shared" si="23"/>
        <v>8.911616246395484</v>
      </c>
      <c r="H186">
        <f t="shared" si="33"/>
        <v>9.5308744303326556</v>
      </c>
      <c r="I186">
        <f t="shared" si="24"/>
        <v>0.46707245229579869</v>
      </c>
      <c r="J186">
        <f t="shared" si="25"/>
        <v>0.68342699119642525</v>
      </c>
      <c r="K186">
        <f t="shared" si="26"/>
        <v>7.1706641000470264E-2</v>
      </c>
    </row>
    <row r="187" spans="1:11" x14ac:dyDescent="0.25">
      <c r="A187" s="7" t="s">
        <v>44</v>
      </c>
      <c r="B187" s="8">
        <v>58.817207251415802</v>
      </c>
      <c r="C187" s="9">
        <v>8.88315837113411</v>
      </c>
      <c r="D187" s="24">
        <f t="shared" si="28"/>
        <v>9.2104956974142507</v>
      </c>
      <c r="E187">
        <f t="shared" si="29"/>
        <v>0.96446040071740791</v>
      </c>
      <c r="F187">
        <v>0.96744436905905018</v>
      </c>
      <c r="G187">
        <f t="shared" si="23"/>
        <v>9.1820870070017495</v>
      </c>
      <c r="H187">
        <f t="shared" si="33"/>
        <v>9.2874659429668807</v>
      </c>
      <c r="I187">
        <f t="shared" si="24"/>
        <v>0.16346461264131101</v>
      </c>
      <c r="J187">
        <f t="shared" si="25"/>
        <v>0.40430757183277066</v>
      </c>
      <c r="K187">
        <f t="shared" si="26"/>
        <v>4.353260343731765E-2</v>
      </c>
    </row>
    <row r="188" spans="1:11" x14ac:dyDescent="0.25">
      <c r="A188" s="4" t="s">
        <v>43</v>
      </c>
      <c r="B188" s="5">
        <v>57.298227285736203</v>
      </c>
      <c r="C188" s="6">
        <v>9.8453081114519403</v>
      </c>
      <c r="D188" s="24">
        <f t="shared" si="28"/>
        <v>9.2233156123362416</v>
      </c>
      <c r="E188">
        <f t="shared" si="29"/>
        <v>1.0674369744307328</v>
      </c>
      <c r="F188">
        <v>1.0278394869394194</v>
      </c>
      <c r="G188">
        <f t="shared" si="23"/>
        <v>9.5786435883759928</v>
      </c>
      <c r="H188">
        <f t="shared" si="33"/>
        <v>9.8672590746184259</v>
      </c>
      <c r="I188">
        <f t="shared" si="24"/>
        <v>4.8184478393640721E-4</v>
      </c>
      <c r="J188">
        <f t="shared" si="25"/>
        <v>2.1950963166485593E-2</v>
      </c>
      <c r="K188">
        <f t="shared" si="26"/>
        <v>2.22462621083398E-3</v>
      </c>
    </row>
    <row r="189" spans="1:11" x14ac:dyDescent="0.25">
      <c r="A189" s="7" t="s">
        <v>42</v>
      </c>
      <c r="B189" s="8">
        <v>58.788760831049203</v>
      </c>
      <c r="C189" s="9">
        <v>8.9884196388330597</v>
      </c>
      <c r="D189" s="24">
        <f t="shared" si="28"/>
        <v>9.2089769979658502</v>
      </c>
      <c r="E189">
        <f t="shared" si="29"/>
        <v>0.97604974372489917</v>
      </c>
      <c r="F189">
        <v>0.97947097605079958</v>
      </c>
      <c r="G189">
        <f t="shared" si="23"/>
        <v>9.1768106034893702</v>
      </c>
      <c r="H189">
        <f t="shared" si="33"/>
        <v>9.4029213700876753</v>
      </c>
      <c r="I189">
        <f t="shared" si="24"/>
        <v>0.17181168521307352</v>
      </c>
      <c r="J189">
        <f t="shared" si="25"/>
        <v>0.41450173125461554</v>
      </c>
      <c r="K189">
        <f t="shared" si="26"/>
        <v>4.4082228803190619E-2</v>
      </c>
    </row>
    <row r="190" spans="1:11" x14ac:dyDescent="0.25">
      <c r="A190" s="4" t="s">
        <v>41</v>
      </c>
      <c r="B190" s="5">
        <v>58.714755199527097</v>
      </c>
      <c r="C190" s="6">
        <v>8.50788441336333</v>
      </c>
      <c r="D190" s="24">
        <f t="shared" si="28"/>
        <v>9.2507896951775823</v>
      </c>
      <c r="E190">
        <f t="shared" si="29"/>
        <v>0.91969277150452056</v>
      </c>
      <c r="F190">
        <v>0.96095136043035856</v>
      </c>
      <c r="G190">
        <f t="shared" si="23"/>
        <v>8.8536056700654502</v>
      </c>
      <c r="H190">
        <f t="shared" si="33"/>
        <v>9.2251330601314425</v>
      </c>
      <c r="I190">
        <f t="shared" si="24"/>
        <v>0.5144456212906886</v>
      </c>
      <c r="J190">
        <f t="shared" si="25"/>
        <v>0.71724864676811251</v>
      </c>
      <c r="K190">
        <f t="shared" si="26"/>
        <v>7.7749409368182379E-2</v>
      </c>
    </row>
    <row r="191" spans="1:11" x14ac:dyDescent="0.25">
      <c r="A191" s="7" t="s">
        <v>40</v>
      </c>
      <c r="B191" s="8">
        <v>60.7713373129316</v>
      </c>
      <c r="C191" s="9">
        <v>8.2943207485555508</v>
      </c>
      <c r="D191" s="24">
        <f t="shared" si="28"/>
        <v>9.2147245640640687</v>
      </c>
      <c r="E191">
        <f t="shared" si="29"/>
        <v>0.90011597100819019</v>
      </c>
      <c r="F191">
        <v>0.90814320810718108</v>
      </c>
      <c r="G191">
        <f t="shared" si="23"/>
        <v>9.133273997438339</v>
      </c>
      <c r="H191">
        <f t="shared" si="33"/>
        <v>8.7181747978289383</v>
      </c>
      <c r="I191">
        <f t="shared" si="24"/>
        <v>0.17965225508544724</v>
      </c>
      <c r="J191">
        <f t="shared" si="25"/>
        <v>0.42385404927338755</v>
      </c>
      <c r="K191">
        <f t="shared" si="26"/>
        <v>4.861729193350639E-2</v>
      </c>
    </row>
    <row r="192" spans="1:11" x14ac:dyDescent="0.25">
      <c r="A192" s="4" t="s">
        <v>39</v>
      </c>
      <c r="B192" s="5">
        <v>60.346123742884203</v>
      </c>
      <c r="C192" s="6">
        <v>7.5094230398562196</v>
      </c>
      <c r="D192" s="24">
        <f t="shared" si="28"/>
        <v>9.2057170853989962</v>
      </c>
      <c r="E192">
        <f t="shared" si="29"/>
        <v>0.81573471900051819</v>
      </c>
      <c r="F192">
        <v>0.89275825841442424</v>
      </c>
      <c r="G192">
        <f t="shared" si="23"/>
        <v>8.4114853814886761</v>
      </c>
      <c r="H192">
        <f t="shared" si="33"/>
        <v>8.5704792807784731</v>
      </c>
      <c r="I192">
        <f t="shared" si="24"/>
        <v>1.1258403464000633</v>
      </c>
      <c r="J192">
        <f t="shared" si="25"/>
        <v>1.0610562409222535</v>
      </c>
      <c r="K192">
        <f t="shared" si="26"/>
        <v>0.12380360609492959</v>
      </c>
    </row>
    <row r="193" spans="1:11" x14ac:dyDescent="0.25">
      <c r="A193" s="7" t="s">
        <v>38</v>
      </c>
      <c r="B193" s="8">
        <v>58.979373687006103</v>
      </c>
      <c r="C193" s="9">
        <v>8.7427560690363109</v>
      </c>
      <c r="D193" s="24">
        <f t="shared" si="28"/>
        <v>9.2531798610905565</v>
      </c>
      <c r="E193">
        <f t="shared" si="29"/>
        <v>0.94483801247606047</v>
      </c>
      <c r="F193">
        <v>0.93661621249753124</v>
      </c>
      <c r="G193">
        <f t="shared" si="23"/>
        <v>9.3344060805047775</v>
      </c>
      <c r="H193">
        <f t="shared" si="33"/>
        <v>8.9915156399762992</v>
      </c>
      <c r="I193">
        <f t="shared" si="24"/>
        <v>6.1881324134247094E-2</v>
      </c>
      <c r="J193">
        <f t="shared" si="25"/>
        <v>0.24875957093998835</v>
      </c>
      <c r="K193">
        <f t="shared" si="26"/>
        <v>2.7666033280752216E-2</v>
      </c>
    </row>
    <row r="194" spans="1:11" x14ac:dyDescent="0.25">
      <c r="A194" s="4" t="s">
        <v>37</v>
      </c>
      <c r="B194" s="5">
        <v>56.343563407778099</v>
      </c>
      <c r="C194" s="6">
        <v>11.733266744144901</v>
      </c>
      <c r="D194" s="24">
        <f t="shared" si="28"/>
        <v>9.2392101799479835</v>
      </c>
      <c r="E194">
        <f t="shared" si="29"/>
        <v>1.2699426158320124</v>
      </c>
      <c r="F194">
        <v>1.1986589216501862</v>
      </c>
      <c r="G194">
        <f t="shared" si="23"/>
        <v>9.7886617554156157</v>
      </c>
      <c r="H194">
        <f>9.7*F194</f>
        <v>11.626991540006806</v>
      </c>
      <c r="I194">
        <f t="shared" si="24"/>
        <v>1.1294419014593764E-2</v>
      </c>
      <c r="J194">
        <f t="shared" si="25"/>
        <v>0.10627520413809499</v>
      </c>
      <c r="K194">
        <f t="shared" si="26"/>
        <v>9.1403871562490864E-3</v>
      </c>
    </row>
    <row r="195" spans="1:11" x14ac:dyDescent="0.25">
      <c r="A195" s="7" t="s">
        <v>36</v>
      </c>
      <c r="B195" s="8">
        <v>57.250945805272103</v>
      </c>
      <c r="C195" s="9">
        <v>10.504291994031</v>
      </c>
      <c r="D195" s="24">
        <f t="shared" si="28"/>
        <v>9.2250521166713337</v>
      </c>
      <c r="E195">
        <f t="shared" si="29"/>
        <v>1.1386702059978446</v>
      </c>
      <c r="F195">
        <v>1.1141383686600348</v>
      </c>
      <c r="G195">
        <f t="shared" ref="G195:G229" si="34">+C195/F195</f>
        <v>9.4281754309066894</v>
      </c>
      <c r="H195">
        <f t="shared" ref="H195:H205" si="35">9.7*F195</f>
        <v>10.807142176002337</v>
      </c>
      <c r="I195">
        <f t="shared" ref="I195:I228" si="36">+($C195-H195)^2</f>
        <v>9.1718232720071902E-2</v>
      </c>
      <c r="J195">
        <f t="shared" ref="J195:J228" si="37">+ABS(C195-H195)</f>
        <v>0.30285018197133695</v>
      </c>
      <c r="K195">
        <f t="shared" ref="K195:K228" si="38">+ABS((C195-H195)/H195)</f>
        <v>2.8023151452918525E-2</v>
      </c>
    </row>
    <row r="196" spans="1:11" x14ac:dyDescent="0.25">
      <c r="A196" s="4" t="s">
        <v>35</v>
      </c>
      <c r="B196" s="5">
        <v>57.401697325840999</v>
      </c>
      <c r="C196" s="6">
        <v>9.7046103598584406</v>
      </c>
      <c r="D196" s="24">
        <f t="shared" si="28"/>
        <v>9.2343847251275175</v>
      </c>
      <c r="E196">
        <f t="shared" si="29"/>
        <v>1.0509211657005584</v>
      </c>
      <c r="F196">
        <v>1.0093898387017675</v>
      </c>
      <c r="G196">
        <f t="shared" si="34"/>
        <v>9.6143333207515553</v>
      </c>
      <c r="H196">
        <f t="shared" si="35"/>
        <v>9.7910814354071434</v>
      </c>
      <c r="I196">
        <f t="shared" si="36"/>
        <v>7.4772469065494699E-3</v>
      </c>
      <c r="J196">
        <f t="shared" si="37"/>
        <v>8.6471075548702814E-2</v>
      </c>
      <c r="K196">
        <f t="shared" si="38"/>
        <v>8.8316164173653493E-3</v>
      </c>
    </row>
    <row r="197" spans="1:11" x14ac:dyDescent="0.25">
      <c r="A197" s="7" t="s">
        <v>34</v>
      </c>
      <c r="B197" s="8">
        <v>59.263948528710102</v>
      </c>
      <c r="C197" s="9">
        <v>8.9077180953868904</v>
      </c>
      <c r="D197" s="24">
        <f t="shared" si="28"/>
        <v>9.2941189505466166</v>
      </c>
      <c r="E197">
        <f t="shared" si="29"/>
        <v>0.95842523027564641</v>
      </c>
      <c r="F197">
        <v>1.0117895796629279</v>
      </c>
      <c r="G197">
        <f t="shared" si="34"/>
        <v>8.8039235374952636</v>
      </c>
      <c r="H197">
        <f t="shared" si="35"/>
        <v>9.8143589227304009</v>
      </c>
      <c r="I197">
        <f t="shared" si="36"/>
        <v>0.82199758980612514</v>
      </c>
      <c r="J197">
        <f t="shared" si="37"/>
        <v>0.90664082734351048</v>
      </c>
      <c r="K197">
        <f t="shared" si="38"/>
        <v>9.237901675306559E-2</v>
      </c>
    </row>
    <row r="198" spans="1:11" x14ac:dyDescent="0.25">
      <c r="A198" s="4" t="s">
        <v>33</v>
      </c>
      <c r="B198" s="5">
        <v>58.139425018967302</v>
      </c>
      <c r="C198" s="6">
        <v>9.4170007474349404</v>
      </c>
      <c r="D198" s="24">
        <f t="shared" si="28"/>
        <v>9.3158910313314518</v>
      </c>
      <c r="E198">
        <f t="shared" si="29"/>
        <v>1.0108534670235443</v>
      </c>
      <c r="F198">
        <v>0.99279941982631836</v>
      </c>
      <c r="G198">
        <f t="shared" si="34"/>
        <v>9.4853004135340484</v>
      </c>
      <c r="H198">
        <f t="shared" si="35"/>
        <v>9.6301543723152871</v>
      </c>
      <c r="I198">
        <f t="shared" si="36"/>
        <v>4.5434467799631569E-2</v>
      </c>
      <c r="J198">
        <f t="shared" si="37"/>
        <v>0.21315362488034673</v>
      </c>
      <c r="K198">
        <f t="shared" si="38"/>
        <v>2.2133977986180529E-2</v>
      </c>
    </row>
    <row r="199" spans="1:11" x14ac:dyDescent="0.25">
      <c r="A199" s="7" t="s">
        <v>32</v>
      </c>
      <c r="B199" s="8">
        <v>59.484345888388901</v>
      </c>
      <c r="C199" s="9">
        <v>8.7155221974232209</v>
      </c>
      <c r="D199" s="24">
        <f t="shared" si="28"/>
        <v>9.3876527967873269</v>
      </c>
      <c r="E199">
        <f t="shared" si="29"/>
        <v>0.92840269938465081</v>
      </c>
      <c r="F199">
        <v>0.96744436905905018</v>
      </c>
      <c r="G199">
        <f t="shared" si="34"/>
        <v>9.0088096806021607</v>
      </c>
      <c r="H199">
        <f t="shared" si="35"/>
        <v>9.3842103798727869</v>
      </c>
      <c r="I199">
        <f t="shared" si="36"/>
        <v>0.44714388534770416</v>
      </c>
      <c r="J199">
        <f t="shared" si="37"/>
        <v>0.66868818244956607</v>
      </c>
      <c r="K199">
        <f t="shared" si="38"/>
        <v>7.1256733958540139E-2</v>
      </c>
    </row>
    <row r="200" spans="1:11" x14ac:dyDescent="0.25">
      <c r="A200" s="4" t="s">
        <v>31</v>
      </c>
      <c r="B200" s="5">
        <v>57.518427027999799</v>
      </c>
      <c r="C200" s="6">
        <v>9.6754113521321496</v>
      </c>
      <c r="D200" s="24">
        <f t="shared" si="28"/>
        <v>9.3780388687143503</v>
      </c>
      <c r="E200">
        <f t="shared" si="29"/>
        <v>1.0317094530723103</v>
      </c>
      <c r="F200">
        <v>1.0278394869394194</v>
      </c>
      <c r="G200">
        <f t="shared" si="34"/>
        <v>9.4133485578983365</v>
      </c>
      <c r="H200">
        <f t="shared" si="35"/>
        <v>9.9700430233123676</v>
      </c>
      <c r="I200">
        <f t="shared" si="36"/>
        <v>8.6807821662448062E-2</v>
      </c>
      <c r="J200">
        <f t="shared" si="37"/>
        <v>0.29463167118021794</v>
      </c>
      <c r="K200">
        <f t="shared" si="38"/>
        <v>2.9551695062027112E-2</v>
      </c>
    </row>
    <row r="201" spans="1:11" x14ac:dyDescent="0.25">
      <c r="A201" s="7" t="s">
        <v>30</v>
      </c>
      <c r="B201" s="8">
        <v>58.613120505283199</v>
      </c>
      <c r="C201" s="9">
        <v>9.1004109403072704</v>
      </c>
      <c r="D201" s="24">
        <f t="shared" ref="D201:D223" si="39">AVERAGE(C195:C206)</f>
        <v>9.3804623348702183</v>
      </c>
      <c r="E201">
        <f t="shared" ref="E201:E223" si="40">+C201/D201</f>
        <v>0.9701452460907064</v>
      </c>
      <c r="F201">
        <v>0.97947097605079958</v>
      </c>
      <c r="G201">
        <f t="shared" si="34"/>
        <v>9.291149164010843</v>
      </c>
      <c r="H201">
        <f t="shared" si="35"/>
        <v>9.5008684676927544</v>
      </c>
      <c r="I201">
        <f t="shared" si="36"/>
        <v>0.16036623123969568</v>
      </c>
      <c r="J201">
        <f t="shared" si="37"/>
        <v>0.40045752738548401</v>
      </c>
      <c r="K201">
        <f t="shared" si="38"/>
        <v>4.2149570720531555E-2</v>
      </c>
    </row>
    <row r="202" spans="1:11" x14ac:dyDescent="0.25">
      <c r="A202" s="4" t="s">
        <v>29</v>
      </c>
      <c r="B202" s="5">
        <v>58.2356564083588</v>
      </c>
      <c r="C202" s="6">
        <v>9.2246951183924999</v>
      </c>
      <c r="D202" s="24">
        <f t="shared" si="39"/>
        <v>9.4053728562862258</v>
      </c>
      <c r="E202">
        <f t="shared" si="40"/>
        <v>0.98078994414634324</v>
      </c>
      <c r="F202">
        <v>0.96095136043035856</v>
      </c>
      <c r="G202">
        <f t="shared" si="34"/>
        <v>9.5995442623248426</v>
      </c>
      <c r="H202">
        <f t="shared" si="35"/>
        <v>9.3212281961744772</v>
      </c>
      <c r="I202">
        <f t="shared" si="36"/>
        <v>9.3186351060612765E-3</v>
      </c>
      <c r="J202">
        <f t="shared" si="37"/>
        <v>9.6533077781977283E-2</v>
      </c>
      <c r="K202">
        <f t="shared" si="38"/>
        <v>1.0356261615995562E-2</v>
      </c>
    </row>
    <row r="203" spans="1:11" x14ac:dyDescent="0.25">
      <c r="A203" s="7" t="s">
        <v>28</v>
      </c>
      <c r="B203" s="8">
        <v>59.9502250185514</v>
      </c>
      <c r="C203" s="9">
        <v>8.5555857179735693</v>
      </c>
      <c r="D203" s="24">
        <f t="shared" si="39"/>
        <v>9.3829859240793834</v>
      </c>
      <c r="E203">
        <f t="shared" si="40"/>
        <v>0.91181909332481548</v>
      </c>
      <c r="F203">
        <v>0.90814320810718108</v>
      </c>
      <c r="G203">
        <f t="shared" si="34"/>
        <v>9.4209653737385217</v>
      </c>
      <c r="H203">
        <f t="shared" si="35"/>
        <v>8.8089891186396549</v>
      </c>
      <c r="I203">
        <f t="shared" si="36"/>
        <v>6.4213283469136753E-2</v>
      </c>
      <c r="J203">
        <f t="shared" si="37"/>
        <v>0.25340340066608569</v>
      </c>
      <c r="K203">
        <f t="shared" si="38"/>
        <v>2.8766456315616154E-2</v>
      </c>
    </row>
    <row r="204" spans="1:11" x14ac:dyDescent="0.25">
      <c r="A204" s="4" t="s">
        <v>27</v>
      </c>
      <c r="B204" s="5">
        <v>59.345092009179801</v>
      </c>
      <c r="C204" s="6">
        <v>8.3705642253267101</v>
      </c>
      <c r="D204" s="24">
        <f t="shared" si="39"/>
        <v>9.4292249024164434</v>
      </c>
      <c r="E204">
        <f t="shared" si="40"/>
        <v>0.88772558847138872</v>
      </c>
      <c r="F204">
        <v>0.89275825841442424</v>
      </c>
      <c r="G204">
        <f t="shared" si="34"/>
        <v>9.3760703375549621</v>
      </c>
      <c r="H204">
        <f t="shared" si="35"/>
        <v>8.6597551066199152</v>
      </c>
      <c r="I204">
        <f t="shared" si="36"/>
        <v>8.3631365823140666E-2</v>
      </c>
      <c r="J204">
        <f t="shared" si="37"/>
        <v>0.28919088129320514</v>
      </c>
      <c r="K204">
        <f t="shared" si="38"/>
        <v>3.3394810561344204E-2</v>
      </c>
    </row>
    <row r="205" spans="1:11" x14ac:dyDescent="0.25">
      <c r="A205" s="7" t="s">
        <v>26</v>
      </c>
      <c r="B205" s="8">
        <v>58.700045214763897</v>
      </c>
      <c r="C205" s="9">
        <v>8.6273889321606205</v>
      </c>
      <c r="D205" s="24">
        <f t="shared" si="39"/>
        <v>9.4553059555683188</v>
      </c>
      <c r="E205">
        <f t="shared" si="40"/>
        <v>0.91243889649915244</v>
      </c>
      <c r="F205">
        <v>0.93661621249753124</v>
      </c>
      <c r="G205">
        <f t="shared" si="34"/>
        <v>9.2112316838454902</v>
      </c>
      <c r="H205">
        <f t="shared" si="35"/>
        <v>9.0851772612260522</v>
      </c>
      <c r="I205">
        <f t="shared" si="36"/>
        <v>0.20957015422851993</v>
      </c>
      <c r="J205">
        <f t="shared" si="37"/>
        <v>0.45778832906543165</v>
      </c>
      <c r="K205">
        <f t="shared" si="38"/>
        <v>5.0388486201495726E-2</v>
      </c>
    </row>
    <row r="206" spans="1:11" x14ac:dyDescent="0.25">
      <c r="A206" s="4" t="s">
        <v>25</v>
      </c>
      <c r="B206" s="5">
        <v>55.801304857956801</v>
      </c>
      <c r="C206" s="6">
        <v>11.7623483380153</v>
      </c>
      <c r="D206" s="24">
        <f t="shared" si="39"/>
        <v>9.4858530006299784</v>
      </c>
      <c r="E206">
        <f t="shared" si="40"/>
        <v>1.239988468852947</v>
      </c>
      <c r="F206">
        <v>1.1986589216501862</v>
      </c>
      <c r="G206">
        <f t="shared" si="34"/>
        <v>9.8129235310926894</v>
      </c>
      <c r="H206">
        <f>9.8*F206</f>
        <v>11.746857432171826</v>
      </c>
      <c r="I206">
        <f t="shared" si="36"/>
        <v>2.3996816385139793E-4</v>
      </c>
      <c r="J206">
        <f t="shared" si="37"/>
        <v>1.5490905843474678E-2</v>
      </c>
      <c r="K206">
        <f t="shared" si="38"/>
        <v>1.318727662519237E-3</v>
      </c>
    </row>
    <row r="207" spans="1:11" x14ac:dyDescent="0.25">
      <c r="A207" s="7" t="s">
        <v>24</v>
      </c>
      <c r="B207" s="8">
        <v>56.479861355552401</v>
      </c>
      <c r="C207" s="9">
        <v>10.8032182510231</v>
      </c>
      <c r="D207" s="24">
        <f t="shared" si="39"/>
        <v>9.4896242457877573</v>
      </c>
      <c r="E207">
        <f t="shared" si="40"/>
        <v>1.138424238011154</v>
      </c>
      <c r="F207">
        <v>1.1141383686600348</v>
      </c>
      <c r="G207">
        <f t="shared" si="34"/>
        <v>9.6964780631476177</v>
      </c>
      <c r="H207">
        <f t="shared" ref="H207:H217" si="41">9.8*F207</f>
        <v>10.918556012868342</v>
      </c>
      <c r="I207">
        <f t="shared" si="36"/>
        <v>1.3302799307469613E-2</v>
      </c>
      <c r="J207">
        <f t="shared" si="37"/>
        <v>0.11533776184524136</v>
      </c>
      <c r="K207">
        <f t="shared" si="38"/>
        <v>1.0563462944120734E-2</v>
      </c>
    </row>
    <row r="208" spans="1:11" x14ac:dyDescent="0.25">
      <c r="A208" s="4" t="s">
        <v>23</v>
      </c>
      <c r="B208" s="5">
        <v>56.993990489904498</v>
      </c>
      <c r="C208" s="6">
        <v>9.4359671733763495</v>
      </c>
      <c r="D208" s="24">
        <f t="shared" si="39"/>
        <v>9.49429121462253</v>
      </c>
      <c r="E208">
        <f t="shared" si="40"/>
        <v>0.99385693571771283</v>
      </c>
      <c r="F208">
        <v>1.0093898387017675</v>
      </c>
      <c r="G208">
        <f t="shared" si="34"/>
        <v>9.3481891847776808</v>
      </c>
      <c r="H208">
        <f t="shared" si="41"/>
        <v>9.8920204192773227</v>
      </c>
      <c r="I208">
        <f t="shared" si="36"/>
        <v>0.20798456309681351</v>
      </c>
      <c r="J208">
        <f t="shared" si="37"/>
        <v>0.45605324590097318</v>
      </c>
      <c r="K208">
        <f t="shared" si="38"/>
        <v>4.6103144410440965E-2</v>
      </c>
    </row>
    <row r="209" spans="1:11" x14ac:dyDescent="0.25">
      <c r="A209" s="7" t="s">
        <v>22</v>
      </c>
      <c r="B209" s="8">
        <v>58.503980157866501</v>
      </c>
      <c r="C209" s="9">
        <v>9.4625858354315895</v>
      </c>
      <c r="D209" s="24">
        <f t="shared" si="39"/>
        <v>9.5157487096213558</v>
      </c>
      <c r="E209">
        <f t="shared" si="40"/>
        <v>0.9944131695978885</v>
      </c>
      <c r="F209">
        <v>1.0117895796629279</v>
      </c>
      <c r="G209">
        <f t="shared" si="34"/>
        <v>9.3523258448500695</v>
      </c>
      <c r="H209">
        <f t="shared" si="41"/>
        <v>9.9155378806966947</v>
      </c>
      <c r="I209">
        <f t="shared" si="36"/>
        <v>0.20516555530984196</v>
      </c>
      <c r="J209">
        <f t="shared" si="37"/>
        <v>0.45295204526510524</v>
      </c>
      <c r="K209">
        <f t="shared" si="38"/>
        <v>4.5681036239788891E-2</v>
      </c>
    </row>
    <row r="210" spans="1:11" x14ac:dyDescent="0.25">
      <c r="A210" s="4" t="s">
        <v>21</v>
      </c>
      <c r="B210" s="5">
        <v>57.874215708365</v>
      </c>
      <c r="C210" s="6">
        <v>9.7299733852574306</v>
      </c>
      <c r="D210" s="24">
        <f t="shared" si="39"/>
        <v>9.5578831623781237</v>
      </c>
      <c r="E210">
        <f t="shared" si="40"/>
        <v>1.0180050561359331</v>
      </c>
      <c r="F210">
        <v>0.99279941982631836</v>
      </c>
      <c r="G210">
        <f t="shared" si="34"/>
        <v>9.8005429807358322</v>
      </c>
      <c r="H210">
        <f t="shared" si="41"/>
        <v>9.7294343142979205</v>
      </c>
      <c r="I210">
        <f t="shared" si="36"/>
        <v>2.9059749938715372E-7</v>
      </c>
      <c r="J210">
        <f t="shared" si="37"/>
        <v>5.3907095951011286E-4</v>
      </c>
      <c r="K210">
        <f t="shared" si="38"/>
        <v>5.5406197533799008E-5</v>
      </c>
    </row>
    <row r="211" spans="1:11" x14ac:dyDescent="0.25">
      <c r="A211" s="7" t="s">
        <v>20</v>
      </c>
      <c r="B211" s="8">
        <v>58.310444045489099</v>
      </c>
      <c r="C211" s="9">
        <v>9.0820867381631398</v>
      </c>
      <c r="D211" s="24">
        <f t="shared" si="39"/>
        <v>9.5901983029058968</v>
      </c>
      <c r="E211">
        <f t="shared" si="40"/>
        <v>0.94701761645650273</v>
      </c>
      <c r="F211">
        <v>0.96744436905905018</v>
      </c>
      <c r="G211">
        <f t="shared" si="34"/>
        <v>9.3877095455075139</v>
      </c>
      <c r="H211">
        <f t="shared" si="41"/>
        <v>9.4809548167786932</v>
      </c>
      <c r="I211">
        <f t="shared" si="36"/>
        <v>0.15909574413846328</v>
      </c>
      <c r="J211">
        <f t="shared" si="37"/>
        <v>0.3988680786155534</v>
      </c>
      <c r="K211">
        <f t="shared" si="38"/>
        <v>4.2070454540049713E-2</v>
      </c>
    </row>
    <row r="212" spans="1:11" x14ac:dyDescent="0.25">
      <c r="A212" s="4" t="s">
        <v>19</v>
      </c>
      <c r="B212" s="5">
        <v>57.440322651340701</v>
      </c>
      <c r="C212" s="6">
        <v>9.7206662940255093</v>
      </c>
      <c r="D212" s="24">
        <f t="shared" si="39"/>
        <v>9.6813400681101811</v>
      </c>
      <c r="E212">
        <f t="shared" si="40"/>
        <v>1.0040620643050095</v>
      </c>
      <c r="F212">
        <v>1.0278394869394194</v>
      </c>
      <c r="G212">
        <f t="shared" si="34"/>
        <v>9.4573777496820792</v>
      </c>
      <c r="H212">
        <f t="shared" si="41"/>
        <v>10.072826972006311</v>
      </c>
      <c r="I212">
        <f t="shared" si="36"/>
        <v>0.12401714311589794</v>
      </c>
      <c r="J212">
        <f t="shared" si="37"/>
        <v>0.35216067798080175</v>
      </c>
      <c r="K212">
        <f t="shared" si="38"/>
        <v>3.4961454114073622E-2</v>
      </c>
    </row>
    <row r="213" spans="1:11" x14ac:dyDescent="0.25">
      <c r="A213" s="7" t="s">
        <v>18</v>
      </c>
      <c r="B213" s="8">
        <v>58.271471692093797</v>
      </c>
      <c r="C213" s="9">
        <v>9.1564145663245302</v>
      </c>
      <c r="D213" s="24">
        <f t="shared" si="39"/>
        <v>9.7674325093792316</v>
      </c>
      <c r="E213">
        <f t="shared" si="40"/>
        <v>0.93744334117814809</v>
      </c>
      <c r="F213">
        <v>0.97947097605079958</v>
      </c>
      <c r="G213">
        <f t="shared" si="34"/>
        <v>9.3483265867080068</v>
      </c>
      <c r="H213">
        <f t="shared" si="41"/>
        <v>9.5988155652978371</v>
      </c>
      <c r="I213">
        <f t="shared" si="36"/>
        <v>0.19571864389257987</v>
      </c>
      <c r="J213">
        <f t="shared" si="37"/>
        <v>0.44240099897330687</v>
      </c>
      <c r="K213">
        <f t="shared" si="38"/>
        <v>4.6089123805305644E-2</v>
      </c>
    </row>
    <row r="214" spans="1:11" x14ac:dyDescent="0.25">
      <c r="A214" s="4" t="s">
        <v>17</v>
      </c>
      <c r="B214" s="5">
        <v>58.275316907315599</v>
      </c>
      <c r="C214" s="6">
        <v>9.4821850583784393</v>
      </c>
      <c r="D214" s="24">
        <f t="shared" si="39"/>
        <v>9.8478641561430482</v>
      </c>
      <c r="E214">
        <f t="shared" si="40"/>
        <v>0.96286716673112305</v>
      </c>
      <c r="F214">
        <v>0.96095136043035856</v>
      </c>
      <c r="G214">
        <f t="shared" si="34"/>
        <v>9.8674974081225901</v>
      </c>
      <c r="H214">
        <f t="shared" si="41"/>
        <v>9.4173233322175154</v>
      </c>
      <c r="I214">
        <f t="shared" si="36"/>
        <v>4.2070435205746794E-3</v>
      </c>
      <c r="J214">
        <f t="shared" si="37"/>
        <v>6.4861726160923894E-2</v>
      </c>
      <c r="K214">
        <f t="shared" si="38"/>
        <v>6.8874906247538576E-3</v>
      </c>
    </row>
    <row r="215" spans="1:11" x14ac:dyDescent="0.25">
      <c r="A215" s="7" t="s">
        <v>16</v>
      </c>
      <c r="B215" s="8">
        <v>59.2238163143154</v>
      </c>
      <c r="C215" s="9">
        <v>9.0611991510547902</v>
      </c>
      <c r="D215" s="24">
        <f t="shared" si="39"/>
        <v>9.9629141908715102</v>
      </c>
      <c r="E215">
        <f t="shared" si="40"/>
        <v>0.909492842903042</v>
      </c>
      <c r="F215">
        <v>0.90814320810718108</v>
      </c>
      <c r="G215">
        <f t="shared" si="34"/>
        <v>9.9777205513002833</v>
      </c>
      <c r="H215">
        <f t="shared" si="41"/>
        <v>8.8998034394503751</v>
      </c>
      <c r="I215">
        <f t="shared" si="36"/>
        <v>2.6048575724295541E-2</v>
      </c>
      <c r="J215">
        <f t="shared" si="37"/>
        <v>0.16139571160441513</v>
      </c>
      <c r="K215">
        <f t="shared" si="38"/>
        <v>1.8134750132681857E-2</v>
      </c>
    </row>
    <row r="216" spans="1:11" x14ac:dyDescent="0.25">
      <c r="A216" s="4" t="s">
        <v>15</v>
      </c>
      <c r="B216" s="5">
        <v>57.530724382807001</v>
      </c>
      <c r="C216" s="6">
        <v>8.7583459116599691</v>
      </c>
      <c r="D216" s="24">
        <f t="shared" si="39"/>
        <v>10.035560605235419</v>
      </c>
      <c r="E216">
        <f t="shared" si="40"/>
        <v>0.87273110653039709</v>
      </c>
      <c r="F216">
        <v>0.89275825841442424</v>
      </c>
      <c r="G216">
        <f t="shared" si="34"/>
        <v>9.8104339322664522</v>
      </c>
      <c r="H216">
        <f t="shared" si="41"/>
        <v>8.7490309324613591</v>
      </c>
      <c r="I216">
        <f t="shared" si="36"/>
        <v>8.6768837470537342E-5</v>
      </c>
      <c r="J216">
        <f t="shared" si="37"/>
        <v>9.3149791986100183E-3</v>
      </c>
      <c r="K216">
        <f t="shared" si="38"/>
        <v>1.0646869659642912E-3</v>
      </c>
    </row>
    <row r="217" spans="1:11" x14ac:dyDescent="0.25">
      <c r="A217" s="7" t="s">
        <v>14</v>
      </c>
      <c r="B217" s="8">
        <v>58.726721524469497</v>
      </c>
      <c r="C217" s="9">
        <v>9.7210901146120303</v>
      </c>
      <c r="D217" s="24">
        <f t="shared" si="39"/>
        <v>10.102866427616851</v>
      </c>
      <c r="E217">
        <f t="shared" si="40"/>
        <v>0.96221108971992242</v>
      </c>
      <c r="F217">
        <v>0.93661621249753124</v>
      </c>
      <c r="G217">
        <f t="shared" si="34"/>
        <v>10.378947091563028</v>
      </c>
      <c r="H217">
        <f t="shared" si="41"/>
        <v>9.1788388824758069</v>
      </c>
      <c r="I217">
        <f t="shared" si="36"/>
        <v>0.29403639875325244</v>
      </c>
      <c r="J217">
        <f t="shared" si="37"/>
        <v>0.54225123213622339</v>
      </c>
      <c r="K217">
        <f t="shared" si="38"/>
        <v>5.9076233832961893E-2</v>
      </c>
    </row>
    <row r="218" spans="1:11" x14ac:dyDescent="0.25">
      <c r="A218" s="4" t="s">
        <v>13</v>
      </c>
      <c r="B218" s="5">
        <v>55.333559354696703</v>
      </c>
      <c r="C218" s="6">
        <v>12.795457633243901</v>
      </c>
      <c r="D218" s="24">
        <f t="shared" si="39"/>
        <v>10.132450322016147</v>
      </c>
      <c r="E218">
        <f t="shared" si="40"/>
        <v>1.2628196760502715</v>
      </c>
      <c r="F218">
        <v>1.1986589216501862</v>
      </c>
      <c r="G218">
        <f t="shared" si="34"/>
        <v>10.674811159481861</v>
      </c>
      <c r="H218">
        <f>9.6*F218</f>
        <v>11.507125647841788</v>
      </c>
      <c r="I218">
        <f t="shared" si="36"/>
        <v>1.6597993046101507</v>
      </c>
      <c r="J218">
        <f t="shared" si="37"/>
        <v>1.2883319854021131</v>
      </c>
      <c r="K218">
        <f t="shared" si="38"/>
        <v>0.11195949577936046</v>
      </c>
    </row>
    <row r="219" spans="1:11" x14ac:dyDescent="0.25">
      <c r="A219" s="7" t="s">
        <v>12</v>
      </c>
      <c r="B219" s="8">
        <v>56.3505119490261</v>
      </c>
      <c r="C219" s="9">
        <v>11.7683980121889</v>
      </c>
      <c r="D219" s="24">
        <f t="shared" si="39"/>
        <v>10.215401174204422</v>
      </c>
      <c r="E219">
        <f t="shared" si="40"/>
        <v>1.1520250464471284</v>
      </c>
      <c r="F219">
        <v>1.1141383686600348</v>
      </c>
      <c r="G219">
        <f t="shared" si="34"/>
        <v>10.562779582165057</v>
      </c>
      <c r="H219">
        <f t="shared" ref="H219:H229" si="42">9.6*F219</f>
        <v>10.695728339136334</v>
      </c>
      <c r="I219">
        <f t="shared" si="36"/>
        <v>1.1506202274866988</v>
      </c>
      <c r="J219">
        <f t="shared" si="37"/>
        <v>1.072669673052566</v>
      </c>
      <c r="K219">
        <f t="shared" si="38"/>
        <v>0.10028953980886006</v>
      </c>
    </row>
    <row r="220" spans="1:11" x14ac:dyDescent="0.25">
      <c r="A220" s="4" t="s">
        <v>11</v>
      </c>
      <c r="B220" s="5">
        <v>56.393335626904801</v>
      </c>
      <c r="C220" s="6">
        <v>10.8165675901179</v>
      </c>
      <c r="D220" s="24">
        <f t="shared" si="39"/>
        <v>10.352060636033002</v>
      </c>
      <c r="E220">
        <f t="shared" si="40"/>
        <v>1.0448709653484893</v>
      </c>
      <c r="F220">
        <v>1.0093898387017675</v>
      </c>
      <c r="G220">
        <f t="shared" si="34"/>
        <v>10.71594658019313</v>
      </c>
      <c r="H220">
        <f t="shared" si="42"/>
        <v>9.6901424515369676</v>
      </c>
      <c r="I220">
        <f t="shared" si="36"/>
        <v>1.2688335928270735</v>
      </c>
      <c r="J220">
        <f t="shared" si="37"/>
        <v>1.1264251385809327</v>
      </c>
      <c r="K220">
        <f t="shared" si="38"/>
        <v>0.11624443543678439</v>
      </c>
    </row>
    <row r="221" spans="1:11" x14ac:dyDescent="0.25">
      <c r="A221" s="7" t="s">
        <v>10</v>
      </c>
      <c r="B221" s="8">
        <v>55.784779457286298</v>
      </c>
      <c r="C221" s="9">
        <v>10.3343428077985</v>
      </c>
      <c r="D221" s="24">
        <f t="shared" si="39"/>
        <v>10.413854476038349</v>
      </c>
      <c r="E221">
        <f t="shared" si="40"/>
        <v>0.99236481857675263</v>
      </c>
      <c r="F221">
        <v>1.0117895796629279</v>
      </c>
      <c r="G221">
        <f t="shared" si="34"/>
        <v>10.213924926209785</v>
      </c>
      <c r="H221">
        <f t="shared" si="42"/>
        <v>9.7131799647641071</v>
      </c>
      <c r="I221">
        <f t="shared" si="36"/>
        <v>0.38584327756656933</v>
      </c>
      <c r="J221">
        <f t="shared" si="37"/>
        <v>0.62116284303439251</v>
      </c>
      <c r="K221">
        <f t="shared" si="38"/>
        <v>6.3950513146852628E-2</v>
      </c>
    </row>
    <row r="222" spans="1:11" x14ac:dyDescent="0.25">
      <c r="A222" s="4" t="s">
        <v>9</v>
      </c>
      <c r="B222" s="5">
        <v>56.408238801326803</v>
      </c>
      <c r="C222" s="6">
        <v>10.537643253834601</v>
      </c>
      <c r="D222" s="24">
        <f t="shared" si="39"/>
        <v>10.478889949525756</v>
      </c>
      <c r="E222">
        <f t="shared" si="40"/>
        <v>1.0056068252068535</v>
      </c>
      <c r="F222">
        <v>0.99279941982631836</v>
      </c>
      <c r="G222">
        <f t="shared" si="34"/>
        <v>10.614070721030508</v>
      </c>
      <c r="H222">
        <f t="shared" si="42"/>
        <v>9.5308744303326556</v>
      </c>
      <c r="I222">
        <f t="shared" si="36"/>
        <v>1.0135834639754904</v>
      </c>
      <c r="J222">
        <f t="shared" si="37"/>
        <v>1.006768823501945</v>
      </c>
      <c r="K222">
        <f t="shared" si="38"/>
        <v>0.10563236677401129</v>
      </c>
    </row>
    <row r="223" spans="1:11" x14ac:dyDescent="0.25">
      <c r="A223" s="7" t="s">
        <v>8</v>
      </c>
      <c r="B223" s="8">
        <v>57.502365627045002</v>
      </c>
      <c r="C223" s="9">
        <v>9.4370934709546894</v>
      </c>
      <c r="D223" s="24">
        <f t="shared" si="39"/>
        <v>10.519940207719456</v>
      </c>
      <c r="E223">
        <f t="shared" si="40"/>
        <v>0.8970672156510755</v>
      </c>
      <c r="F223">
        <v>0.96744436905905018</v>
      </c>
      <c r="G223">
        <f t="shared" si="34"/>
        <v>9.7546626687520419</v>
      </c>
      <c r="H223">
        <f t="shared" si="42"/>
        <v>9.2874659429668807</v>
      </c>
      <c r="I223">
        <f t="shared" si="36"/>
        <v>2.2388397131742493E-2</v>
      </c>
      <c r="J223">
        <f t="shared" si="37"/>
        <v>0.14962752798780876</v>
      </c>
      <c r="K223">
        <f t="shared" si="38"/>
        <v>1.6110694661671109E-2</v>
      </c>
    </row>
    <row r="224" spans="1:11" x14ac:dyDescent="0.25">
      <c r="A224" s="4" t="s">
        <v>7</v>
      </c>
      <c r="B224" s="5">
        <v>56.2274513984853</v>
      </c>
      <c r="C224" s="6">
        <v>10.716076520284799</v>
      </c>
      <c r="D224" s="25"/>
      <c r="E224" s="23"/>
      <c r="F224">
        <v>1.0278394869394194</v>
      </c>
      <c r="G224">
        <f t="shared" si="34"/>
        <v>10.425826849865325</v>
      </c>
      <c r="H224">
        <f t="shared" si="42"/>
        <v>9.8672590746184259</v>
      </c>
      <c r="I224">
        <f t="shared" si="36"/>
        <v>0.72049105606758701</v>
      </c>
      <c r="J224">
        <f t="shared" si="37"/>
        <v>0.84881744566637352</v>
      </c>
      <c r="K224">
        <f t="shared" si="38"/>
        <v>8.6023630194304784E-2</v>
      </c>
    </row>
    <row r="225" spans="1:14" x14ac:dyDescent="0.25">
      <c r="A225" s="7" t="s">
        <v>6</v>
      </c>
      <c r="B225" s="8">
        <v>56.107060296719801</v>
      </c>
      <c r="C225" s="9">
        <v>10.796328108267501</v>
      </c>
      <c r="D225" s="25"/>
      <c r="E225" s="23"/>
      <c r="F225">
        <v>0.97947097605079958</v>
      </c>
      <c r="G225">
        <f t="shared" si="34"/>
        <v>11.022611565069546</v>
      </c>
      <c r="H225">
        <f t="shared" si="42"/>
        <v>9.4029213700876753</v>
      </c>
      <c r="I225">
        <f t="shared" si="36"/>
        <v>1.9415823380049406</v>
      </c>
      <c r="J225">
        <f t="shared" si="37"/>
        <v>1.3934067381798254</v>
      </c>
      <c r="K225">
        <f t="shared" si="38"/>
        <v>0.14818870469474454</v>
      </c>
    </row>
    <row r="226" spans="1:14" x14ac:dyDescent="0.25">
      <c r="A226" s="4" t="s">
        <v>5</v>
      </c>
      <c r="B226" s="5">
        <v>56.335643885706801</v>
      </c>
      <c r="C226" s="6">
        <v>10.223711138442599</v>
      </c>
      <c r="D226" s="25"/>
      <c r="E226" s="23"/>
      <c r="F226">
        <v>0.96095136043035856</v>
      </c>
      <c r="G226">
        <f t="shared" si="34"/>
        <v>10.639155694481714</v>
      </c>
      <c r="H226">
        <f t="shared" si="42"/>
        <v>9.2251330601314425</v>
      </c>
      <c r="I226">
        <f t="shared" si="36"/>
        <v>0.99715817848360289</v>
      </c>
      <c r="J226">
        <f t="shared" si="37"/>
        <v>0.99857807831115686</v>
      </c>
      <c r="K226">
        <f t="shared" si="38"/>
        <v>0.10824538484184518</v>
      </c>
    </row>
    <row r="227" spans="1:14" x14ac:dyDescent="0.25">
      <c r="A227" s="7" t="s">
        <v>4</v>
      </c>
      <c r="B227" s="8">
        <v>57.753906466570101</v>
      </c>
      <c r="C227" s="9">
        <v>9.8416248329037099</v>
      </c>
      <c r="D227" s="25"/>
      <c r="E227" s="23"/>
      <c r="F227">
        <v>0.90814320810718108</v>
      </c>
      <c r="G227">
        <f t="shared" si="34"/>
        <v>10.837084663570131</v>
      </c>
      <c r="H227">
        <f t="shared" si="42"/>
        <v>8.7181747978289383</v>
      </c>
      <c r="I227">
        <f t="shared" si="36"/>
        <v>1.2621399813095056</v>
      </c>
      <c r="J227">
        <f t="shared" si="37"/>
        <v>1.1234500350747716</v>
      </c>
      <c r="K227">
        <f t="shared" si="38"/>
        <v>0.12886298578855532</v>
      </c>
    </row>
    <row r="228" spans="1:14" x14ac:dyDescent="0.25">
      <c r="A228" s="4" t="s">
        <v>3</v>
      </c>
      <c r="B228" s="5">
        <v>57.847792784847201</v>
      </c>
      <c r="C228" s="6">
        <v>9.2509490099843408</v>
      </c>
      <c r="D228" s="25"/>
      <c r="E228" s="23"/>
      <c r="F228">
        <v>0.89275825841442424</v>
      </c>
      <c r="G228">
        <f t="shared" si="34"/>
        <v>10.362210511963687</v>
      </c>
      <c r="H228">
        <f t="shared" si="42"/>
        <v>8.5704792807784731</v>
      </c>
      <c r="I228">
        <f t="shared" si="36"/>
        <v>0.46303905236550691</v>
      </c>
      <c r="J228">
        <f t="shared" si="37"/>
        <v>0.68046972920586768</v>
      </c>
      <c r="K228">
        <f t="shared" si="38"/>
        <v>7.9396928329550698E-2</v>
      </c>
    </row>
    <row r="229" spans="1:14" x14ac:dyDescent="0.25">
      <c r="A229" s="26"/>
      <c r="D229" s="24"/>
      <c r="F229">
        <v>0.93661621249753124</v>
      </c>
      <c r="G229">
        <f t="shared" si="34"/>
        <v>0</v>
      </c>
      <c r="H229">
        <f t="shared" si="42"/>
        <v>8.9915156399762992</v>
      </c>
    </row>
    <row r="230" spans="1:14" x14ac:dyDescent="0.25">
      <c r="A230" s="26"/>
      <c r="D230" s="24"/>
      <c r="I230">
        <f>+AVERAGE(I2:I228)</f>
        <v>1.4073900071544994</v>
      </c>
      <c r="J230" s="37">
        <f>+AVERAGE(J2:J228)</f>
        <v>0.95153080298945658</v>
      </c>
      <c r="K230" s="37">
        <f>+AVERAGE(K2:K228)</f>
        <v>7.7138831041603295E-2</v>
      </c>
    </row>
    <row r="231" spans="1:14" x14ac:dyDescent="0.25">
      <c r="A231" s="26"/>
      <c r="D231" s="24"/>
      <c r="I231" s="37">
        <f>+SQRT(I230)</f>
        <v>1.1863346944073159</v>
      </c>
    </row>
    <row r="232" spans="1:14" x14ac:dyDescent="0.25">
      <c r="I232" t="s">
        <v>328</v>
      </c>
      <c r="J232" t="s">
        <v>327</v>
      </c>
      <c r="K232" t="s">
        <v>329</v>
      </c>
    </row>
    <row r="233" spans="1:14" x14ac:dyDescent="0.25">
      <c r="C233" t="s">
        <v>306</v>
      </c>
      <c r="D233" t="s">
        <v>307</v>
      </c>
      <c r="E233" t="s">
        <v>308</v>
      </c>
      <c r="F233" t="s">
        <v>309</v>
      </c>
      <c r="G233" t="s">
        <v>310</v>
      </c>
      <c r="H233" t="s">
        <v>311</v>
      </c>
      <c r="I233" t="s">
        <v>312</v>
      </c>
      <c r="J233" t="s">
        <v>313</v>
      </c>
      <c r="K233" t="s">
        <v>314</v>
      </c>
      <c r="L233" t="s">
        <v>315</v>
      </c>
      <c r="M233" t="s">
        <v>316</v>
      </c>
      <c r="N233" t="s">
        <v>317</v>
      </c>
    </row>
    <row r="234" spans="1:14" x14ac:dyDescent="0.25">
      <c r="A234">
        <v>2001</v>
      </c>
      <c r="C234" s="23"/>
      <c r="D234" s="23"/>
      <c r="E234" s="23"/>
      <c r="F234" s="23"/>
      <c r="G234" s="23"/>
      <c r="H234" s="23"/>
      <c r="I234">
        <v>1.0029010787359243</v>
      </c>
      <c r="J234">
        <v>0.97552589242586196</v>
      </c>
      <c r="K234">
        <v>0.95486310573258792</v>
      </c>
      <c r="L234" s="27">
        <v>0.97935418919379191</v>
      </c>
      <c r="M234">
        <v>0.90137222987874632</v>
      </c>
      <c r="N234">
        <v>0.91949288524551642</v>
      </c>
    </row>
    <row r="235" spans="1:14" x14ac:dyDescent="0.25">
      <c r="A235">
        <v>2002</v>
      </c>
      <c r="C235">
        <v>1.1808025357452701</v>
      </c>
      <c r="D235">
        <v>1.0452215915640397</v>
      </c>
      <c r="E235">
        <v>0.98007156860139411</v>
      </c>
      <c r="F235" s="27">
        <v>1.0658848383298509</v>
      </c>
      <c r="G235">
        <v>0.94286398651012115</v>
      </c>
      <c r="H235" s="27">
        <v>1.0556448049521527</v>
      </c>
      <c r="I235">
        <v>0.99044304413942597</v>
      </c>
      <c r="J235">
        <v>1.0242478317823915</v>
      </c>
      <c r="K235">
        <v>0.94233559133914113</v>
      </c>
      <c r="L235">
        <v>0.9690363360205746</v>
      </c>
      <c r="M235" s="27">
        <v>0.97028270408025341</v>
      </c>
      <c r="N235" s="27">
        <v>1.0494065126711001</v>
      </c>
    </row>
    <row r="236" spans="1:14" x14ac:dyDescent="0.25">
      <c r="A236">
        <v>2003</v>
      </c>
      <c r="C236">
        <v>1.0849001389559303</v>
      </c>
      <c r="D236">
        <v>1.1021003404518284</v>
      </c>
      <c r="E236" s="22">
        <v>0.8855814386809534</v>
      </c>
      <c r="F236">
        <v>1.0112638668965195</v>
      </c>
      <c r="G236" s="22">
        <v>0.88648614411189686</v>
      </c>
      <c r="H236">
        <v>0.98203283237724615</v>
      </c>
      <c r="I236">
        <v>1.024689667358464</v>
      </c>
      <c r="J236">
        <v>1.0186478816348488</v>
      </c>
      <c r="K236">
        <v>1.0098416785308963</v>
      </c>
      <c r="L236">
        <v>0.96667525457937753</v>
      </c>
      <c r="M236">
        <v>0.91165873482845383</v>
      </c>
      <c r="N236" s="22">
        <v>0.85606098665158026</v>
      </c>
    </row>
    <row r="237" spans="1:14" x14ac:dyDescent="0.25">
      <c r="A237">
        <v>2004</v>
      </c>
      <c r="C237">
        <v>1.195480836071356</v>
      </c>
      <c r="D237">
        <v>1.112791863435155</v>
      </c>
      <c r="E237">
        <v>0.97416524509703062</v>
      </c>
      <c r="F237">
        <v>1.0604994089666429</v>
      </c>
      <c r="G237">
        <v>1.0003464833048394</v>
      </c>
      <c r="H237">
        <v>1.0250988502230474</v>
      </c>
      <c r="I237" s="22">
        <v>0.94844396569780565</v>
      </c>
      <c r="J237">
        <v>0.98177238863970351</v>
      </c>
      <c r="K237">
        <v>0.94761290171581147</v>
      </c>
      <c r="L237">
        <v>0.95771608468690039</v>
      </c>
      <c r="M237">
        <v>0.91066828334701755</v>
      </c>
      <c r="N237">
        <v>0.94216897537670619</v>
      </c>
    </row>
    <row r="238" spans="1:14" x14ac:dyDescent="0.25">
      <c r="A238">
        <v>2005</v>
      </c>
      <c r="C238" s="22">
        <v>1.0486046384672021</v>
      </c>
      <c r="D238">
        <v>1.1358874057293247</v>
      </c>
      <c r="E238">
        <v>1.0428718502088892</v>
      </c>
      <c r="F238">
        <v>0.98025023349968576</v>
      </c>
      <c r="G238">
        <v>1.0183027446584445</v>
      </c>
      <c r="H238">
        <v>0.96401603985030104</v>
      </c>
      <c r="I238">
        <v>1.0158659830300028</v>
      </c>
      <c r="J238">
        <v>0.99406366308373884</v>
      </c>
      <c r="K238">
        <v>0.95305008203174579</v>
      </c>
      <c r="L238">
        <v>0.85904837948640211</v>
      </c>
      <c r="M238">
        <v>0.88115219475491557</v>
      </c>
      <c r="N238">
        <v>0.89482916409168056</v>
      </c>
    </row>
    <row r="239" spans="1:14" x14ac:dyDescent="0.25">
      <c r="A239">
        <v>2006</v>
      </c>
      <c r="C239">
        <v>1.1687322259425985</v>
      </c>
      <c r="D239">
        <v>1.1298688329949322</v>
      </c>
      <c r="E239">
        <v>0.97862337955641809</v>
      </c>
      <c r="F239">
        <v>1.0234164221457451</v>
      </c>
      <c r="G239">
        <v>1.002695475918552</v>
      </c>
      <c r="H239" s="22">
        <v>0.89040740948608943</v>
      </c>
      <c r="I239">
        <v>1.0295682522644691</v>
      </c>
      <c r="J239" s="27">
        <v>1.0594935362749243</v>
      </c>
      <c r="K239" s="27">
        <v>1.0688853510310166</v>
      </c>
      <c r="L239">
        <v>0.93778250366408955</v>
      </c>
      <c r="M239">
        <v>0.91030612261190924</v>
      </c>
      <c r="N239">
        <v>0.98301727417051932</v>
      </c>
    </row>
    <row r="240" spans="1:14" x14ac:dyDescent="0.25">
      <c r="A240">
        <v>2007</v>
      </c>
      <c r="C240">
        <v>1.1547856876564948</v>
      </c>
      <c r="D240">
        <v>1.0750900698802679</v>
      </c>
      <c r="E240">
        <v>1.0143598985677116</v>
      </c>
      <c r="F240" s="22">
        <v>0.94099988512926402</v>
      </c>
      <c r="G240">
        <v>1.0043856868914434</v>
      </c>
      <c r="H240">
        <v>0.98354178483139709</v>
      </c>
      <c r="I240">
        <v>0.996896726922605</v>
      </c>
      <c r="J240">
        <v>0.96451249442211728</v>
      </c>
      <c r="K240">
        <v>0.98011085411334165</v>
      </c>
      <c r="L240">
        <v>0.91364098025817553</v>
      </c>
      <c r="M240">
        <v>0.85470380983429384</v>
      </c>
      <c r="N240">
        <v>0.9028213619734976</v>
      </c>
    </row>
    <row r="241" spans="1:14" x14ac:dyDescent="0.25">
      <c r="A241">
        <v>2008</v>
      </c>
      <c r="C241">
        <v>1.1934000412623333</v>
      </c>
      <c r="D241">
        <v>1.0861515898680278</v>
      </c>
      <c r="E241">
        <v>1.0134799597129323</v>
      </c>
      <c r="F241">
        <v>1.0040327101398057</v>
      </c>
      <c r="G241">
        <v>0.97722272200208193</v>
      </c>
      <c r="H241">
        <v>0.99698184202720941</v>
      </c>
      <c r="I241">
        <v>1.0708439163253236</v>
      </c>
      <c r="J241">
        <v>0.98704249153978574</v>
      </c>
      <c r="K241">
        <v>0.95995758451533608</v>
      </c>
      <c r="L241">
        <v>0.88265557027121688</v>
      </c>
      <c r="M241">
        <v>0.93491855173745908</v>
      </c>
      <c r="N241">
        <v>0.91263641095179182</v>
      </c>
    </row>
    <row r="242" spans="1:14" x14ac:dyDescent="0.25">
      <c r="A242">
        <v>2009</v>
      </c>
      <c r="C242">
        <v>1.2245282299319251</v>
      </c>
      <c r="D242">
        <v>1.0689251784858345</v>
      </c>
      <c r="E242">
        <v>1.0225607214329548</v>
      </c>
      <c r="F242">
        <v>1.0264549777098044</v>
      </c>
      <c r="G242">
        <v>0.97635031249647741</v>
      </c>
      <c r="H242">
        <v>0.94725954917317501</v>
      </c>
      <c r="I242">
        <v>1.0502003806203595</v>
      </c>
      <c r="J242">
        <v>0.97379728240992258</v>
      </c>
      <c r="K242">
        <v>1.0072655207644685</v>
      </c>
      <c r="L242">
        <v>0.95790445335065688</v>
      </c>
      <c r="M242">
        <v>0.9185365836972923</v>
      </c>
      <c r="N242">
        <v>0.93543029433378144</v>
      </c>
    </row>
    <row r="243" spans="1:14" x14ac:dyDescent="0.25">
      <c r="A243">
        <v>2010</v>
      </c>
      <c r="C243">
        <v>1.2068169793537857</v>
      </c>
      <c r="D243" s="22">
        <v>1.0390361057551016</v>
      </c>
      <c r="E243">
        <v>0.97797437554602362</v>
      </c>
      <c r="F243">
        <v>1.0247896397349525</v>
      </c>
      <c r="G243">
        <v>1.0182141405876854</v>
      </c>
      <c r="H243">
        <v>0.98596755767755118</v>
      </c>
      <c r="I243" s="27">
        <v>1.0762951077902201</v>
      </c>
      <c r="J243">
        <v>0.95430332118373562</v>
      </c>
      <c r="K243" s="22">
        <v>0.90230126453826898</v>
      </c>
      <c r="L243">
        <v>0.87219760478490471</v>
      </c>
      <c r="M243">
        <v>0.93415310135608665</v>
      </c>
      <c r="N243">
        <v>0.96807177557344626</v>
      </c>
    </row>
    <row r="244" spans="1:14" x14ac:dyDescent="0.25">
      <c r="A244">
        <v>2011</v>
      </c>
      <c r="C244">
        <v>1.1864328363868537</v>
      </c>
      <c r="D244">
        <v>1.1351984989217083</v>
      </c>
      <c r="E244">
        <v>0.96687458372729429</v>
      </c>
      <c r="F244">
        <v>1.0016966233831863</v>
      </c>
      <c r="G244">
        <v>1.0153478316911648</v>
      </c>
      <c r="H244">
        <v>0.99658430975400347</v>
      </c>
      <c r="I244">
        <v>1.065118757724832</v>
      </c>
      <c r="J244">
        <v>0.93807131370431796</v>
      </c>
      <c r="K244">
        <v>0.91308298393270748</v>
      </c>
      <c r="L244">
        <v>0.84724933409157177</v>
      </c>
      <c r="M244">
        <v>0.87040681426934441</v>
      </c>
      <c r="N244">
        <v>0.93071740095992828</v>
      </c>
    </row>
    <row r="245" spans="1:14" x14ac:dyDescent="0.25">
      <c r="A245">
        <v>2012</v>
      </c>
      <c r="C245">
        <v>1.1910841502050253</v>
      </c>
      <c r="D245">
        <v>1.1393035492245751</v>
      </c>
      <c r="E245">
        <v>0.99736938238057882</v>
      </c>
      <c r="F245">
        <v>1.0438035203582257</v>
      </c>
      <c r="G245" s="27">
        <v>1.0301285136690608</v>
      </c>
      <c r="H245">
        <v>0.96418701394385686</v>
      </c>
      <c r="I245">
        <v>1.0469109531044054</v>
      </c>
      <c r="J245">
        <v>0.94255355146433806</v>
      </c>
      <c r="K245">
        <v>0.96192680604825098</v>
      </c>
      <c r="L245">
        <v>0.85768013749794392</v>
      </c>
      <c r="M245">
        <v>0.90090399814146183</v>
      </c>
      <c r="N245">
        <v>0.9402589022071578</v>
      </c>
    </row>
    <row r="246" spans="1:14" x14ac:dyDescent="0.25">
      <c r="A246">
        <v>2013</v>
      </c>
      <c r="C246">
        <v>1.1959919683335312</v>
      </c>
      <c r="D246" s="27">
        <v>1.1777433153484915</v>
      </c>
      <c r="E246">
        <v>1.0236771306850327</v>
      </c>
      <c r="F246">
        <v>1.0287014690104759</v>
      </c>
      <c r="G246">
        <v>0.96120078832127742</v>
      </c>
      <c r="H246">
        <v>0.94857748188574964</v>
      </c>
      <c r="I246">
        <v>1.0245416686953694</v>
      </c>
      <c r="J246">
        <v>0.96910683545120491</v>
      </c>
      <c r="K246">
        <v>0.94791352599474499</v>
      </c>
      <c r="L246" s="22">
        <v>0.82616583322277359</v>
      </c>
      <c r="M246">
        <v>0.90866639684341233</v>
      </c>
      <c r="N246">
        <v>0.90973205857044415</v>
      </c>
    </row>
    <row r="247" spans="1:14" x14ac:dyDescent="0.25">
      <c r="A247">
        <v>2014</v>
      </c>
      <c r="C247">
        <v>1.1967275825242107</v>
      </c>
      <c r="D247">
        <v>1.1573769632835904</v>
      </c>
      <c r="E247">
        <v>1.0585022660196912</v>
      </c>
      <c r="F247">
        <v>0.9804241830431536</v>
      </c>
      <c r="G247">
        <v>0.96159500637249429</v>
      </c>
      <c r="H247">
        <v>1.0120085566032544</v>
      </c>
      <c r="I247">
        <v>1.0198538804208077</v>
      </c>
      <c r="J247">
        <v>0.98001244286007361</v>
      </c>
      <c r="K247">
        <v>0.92637576299446756</v>
      </c>
      <c r="L247">
        <v>0.87910733491404403</v>
      </c>
      <c r="M247">
        <v>0.85799239272936312</v>
      </c>
      <c r="N247">
        <v>0.9694926115492799</v>
      </c>
    </row>
    <row r="248" spans="1:14" x14ac:dyDescent="0.25">
      <c r="A248">
        <v>2015</v>
      </c>
      <c r="C248">
        <v>1.2093236668293601</v>
      </c>
      <c r="D248">
        <v>1.1098451441083168</v>
      </c>
      <c r="E248">
        <v>0.99592326451975466</v>
      </c>
      <c r="F248">
        <v>1.0619767591895208</v>
      </c>
      <c r="G248">
        <v>0.99523770832072178</v>
      </c>
      <c r="H248">
        <v>0.92235880038778295</v>
      </c>
      <c r="I248">
        <v>0.98999590865482334</v>
      </c>
      <c r="J248">
        <v>1.0079674709514237</v>
      </c>
      <c r="K248">
        <v>0.99407905593649348</v>
      </c>
      <c r="L248">
        <v>0.89545250315814062</v>
      </c>
      <c r="M248" s="22">
        <v>0.79901051188368644</v>
      </c>
      <c r="N248">
        <v>0.94458662628238632</v>
      </c>
    </row>
    <row r="249" spans="1:14" x14ac:dyDescent="0.25">
      <c r="A249">
        <v>2016</v>
      </c>
      <c r="C249" s="27">
        <v>1.3017132754243181</v>
      </c>
      <c r="D249">
        <v>1.0837318351289142</v>
      </c>
      <c r="E249" s="27">
        <v>1.0993900795526033</v>
      </c>
      <c r="F249">
        <v>0.98195191152859373</v>
      </c>
      <c r="G249">
        <v>0.96266007496194428</v>
      </c>
      <c r="H249">
        <v>0.96446040071740791</v>
      </c>
      <c r="I249">
        <v>1.0674369744307328</v>
      </c>
      <c r="J249">
        <v>0.97604974372489917</v>
      </c>
      <c r="K249">
        <v>0.91969277150452056</v>
      </c>
      <c r="L249">
        <v>0.90011597100819019</v>
      </c>
      <c r="M249">
        <v>0.81573471900051819</v>
      </c>
      <c r="N249">
        <v>0.94483801247606047</v>
      </c>
    </row>
    <row r="250" spans="1:14" x14ac:dyDescent="0.25">
      <c r="A250">
        <v>2017</v>
      </c>
      <c r="C250">
        <v>1.2699426158320124</v>
      </c>
      <c r="D250">
        <v>1.1386702059978446</v>
      </c>
      <c r="E250">
        <v>1.0509211657005584</v>
      </c>
      <c r="F250">
        <v>0.95842523027564641</v>
      </c>
      <c r="G250">
        <v>1.0108534670235443</v>
      </c>
      <c r="H250">
        <v>0.92840269938465081</v>
      </c>
      <c r="I250">
        <v>1.0317094530723103</v>
      </c>
      <c r="J250">
        <v>0.9701452460907064</v>
      </c>
      <c r="K250">
        <v>0.98078994414634324</v>
      </c>
      <c r="L250">
        <v>0.91181909332481548</v>
      </c>
      <c r="M250">
        <v>0.88772558847138872</v>
      </c>
      <c r="N250">
        <v>0.91243889649915244</v>
      </c>
    </row>
    <row r="251" spans="1:14" x14ac:dyDescent="0.25">
      <c r="A251">
        <v>2018</v>
      </c>
      <c r="C251">
        <v>1.239988468852947</v>
      </c>
      <c r="D251">
        <v>1.138424238011154</v>
      </c>
      <c r="E251">
        <v>0.99385693571771283</v>
      </c>
      <c r="F251">
        <v>0.9944131695978885</v>
      </c>
      <c r="G251">
        <v>1.0180050561359331</v>
      </c>
      <c r="H251">
        <v>0.94701761645650273</v>
      </c>
      <c r="I251">
        <v>1.0040620643050095</v>
      </c>
      <c r="J251" s="22">
        <v>0.93744334117814809</v>
      </c>
      <c r="K251">
        <v>0.96286716673112305</v>
      </c>
      <c r="L251">
        <v>0.909492842903042</v>
      </c>
      <c r="M251">
        <v>0.87273110653039709</v>
      </c>
      <c r="N251">
        <v>0.96221108971992242</v>
      </c>
    </row>
    <row r="252" spans="1:14" x14ac:dyDescent="0.25">
      <c r="A252">
        <v>2019</v>
      </c>
      <c r="C252">
        <v>1.2628196760502715</v>
      </c>
      <c r="D252">
        <v>1.1520250464471284</v>
      </c>
      <c r="E252">
        <v>1.0448709653484893</v>
      </c>
      <c r="F252">
        <v>0.99236481857675263</v>
      </c>
      <c r="G252">
        <v>1.0056068252068535</v>
      </c>
      <c r="H252">
        <v>0.8970672156510755</v>
      </c>
      <c r="I252" s="23"/>
      <c r="J252" s="23"/>
      <c r="K252" s="23"/>
      <c r="L252" s="23"/>
      <c r="M252" s="23"/>
      <c r="N252" s="23"/>
    </row>
    <row r="254" spans="1:14" x14ac:dyDescent="0.25">
      <c r="A254" s="22" t="s">
        <v>318</v>
      </c>
      <c r="C254">
        <f>+MIN(C234:C252)</f>
        <v>1.0486046384672021</v>
      </c>
      <c r="D254">
        <f t="shared" ref="D254:N254" si="43">+MIN(D234:D252)</f>
        <v>1.0390361057551016</v>
      </c>
      <c r="E254">
        <f t="shared" si="43"/>
        <v>0.8855814386809534</v>
      </c>
      <c r="F254">
        <f t="shared" si="43"/>
        <v>0.94099988512926402</v>
      </c>
      <c r="G254">
        <f t="shared" si="43"/>
        <v>0.88648614411189686</v>
      </c>
      <c r="H254">
        <f t="shared" si="43"/>
        <v>0.89040740948608943</v>
      </c>
      <c r="I254">
        <f t="shared" si="43"/>
        <v>0.94844396569780565</v>
      </c>
      <c r="J254">
        <f t="shared" si="43"/>
        <v>0.93744334117814809</v>
      </c>
      <c r="K254">
        <f t="shared" si="43"/>
        <v>0.90230126453826898</v>
      </c>
      <c r="L254">
        <f t="shared" si="43"/>
        <v>0.82616583322277359</v>
      </c>
      <c r="M254">
        <f t="shared" si="43"/>
        <v>0.79901051188368644</v>
      </c>
      <c r="N254">
        <f t="shared" si="43"/>
        <v>0.85606098665158026</v>
      </c>
    </row>
    <row r="255" spans="1:14" x14ac:dyDescent="0.25">
      <c r="A255" s="27" t="s">
        <v>319</v>
      </c>
      <c r="C255">
        <f>+MAX(C234:C252)</f>
        <v>1.3017132754243181</v>
      </c>
      <c r="D255">
        <f t="shared" ref="D255:N255" si="44">+MAX(D234:D252)</f>
        <v>1.1777433153484915</v>
      </c>
      <c r="E255">
        <f t="shared" si="44"/>
        <v>1.0993900795526033</v>
      </c>
      <c r="F255">
        <f t="shared" si="44"/>
        <v>1.0658848383298509</v>
      </c>
      <c r="G255">
        <f t="shared" si="44"/>
        <v>1.0301285136690608</v>
      </c>
      <c r="H255">
        <f t="shared" si="44"/>
        <v>1.0556448049521527</v>
      </c>
      <c r="I255">
        <f t="shared" si="44"/>
        <v>1.0762951077902201</v>
      </c>
      <c r="J255">
        <f t="shared" si="44"/>
        <v>1.0594935362749243</v>
      </c>
      <c r="K255">
        <f t="shared" si="44"/>
        <v>1.0688853510310166</v>
      </c>
      <c r="L255">
        <f t="shared" si="44"/>
        <v>0.97935418919379191</v>
      </c>
      <c r="M255">
        <f t="shared" si="44"/>
        <v>0.97028270408025341</v>
      </c>
      <c r="N255">
        <f t="shared" si="44"/>
        <v>1.0494065126711001</v>
      </c>
    </row>
    <row r="257" spans="1:15" x14ac:dyDescent="0.25">
      <c r="A257" t="s">
        <v>320</v>
      </c>
      <c r="C257">
        <f>+AVERAGE(C235:C237,C239:C248,C250:C252)</f>
        <v>1.1976098524958689</v>
      </c>
      <c r="D257">
        <f>+AVERAGE(D235:D242,D244:D245,D247:D252)</f>
        <v>1.11316327209579</v>
      </c>
      <c r="E257">
        <f>+AVERAGE(E235,E237:E248,E250:E252)</f>
        <v>1.0085064183014041</v>
      </c>
      <c r="F257">
        <f>+AVERAGE(F236:F239,F241:F252)</f>
        <v>1.0109040590035374</v>
      </c>
      <c r="G257">
        <f>+AVERAGE(G235,G237:G244,G246:G252)</f>
        <v>0.99193051940022381</v>
      </c>
      <c r="H257">
        <f>+AVERAGE(H236:H238,H240:H252)</f>
        <v>0.96659765943401321</v>
      </c>
      <c r="I257">
        <f>+AVERAGE(I234:I236,I238:I242,I244:I251)</f>
        <v>1.0269399193628039</v>
      </c>
      <c r="J257">
        <f>+AVERAGE(J234:J238,J240:J250)</f>
        <v>0.97861374071056684</v>
      </c>
      <c r="K257">
        <f>+AVERAGE(K234:K238,K240:K242,K244:K251)</f>
        <v>0.9601103335019987</v>
      </c>
      <c r="L257">
        <f>+AVERAGE(L235:L245,L247:L251)</f>
        <v>0.90734839900000286</v>
      </c>
      <c r="M257">
        <f>+AVERAGE(M234,M236:M247,M249:M251)</f>
        <v>0.89197691425200376</v>
      </c>
      <c r="N257">
        <f>+AVERAGE(N237:N251,N234)</f>
        <v>0.9357964837488294</v>
      </c>
      <c r="O257">
        <f>+SUM(C257:N257)</f>
        <v>11.989497571307044</v>
      </c>
    </row>
    <row r="258" spans="1:15" x14ac:dyDescent="0.25">
      <c r="A258" t="s">
        <v>321</v>
      </c>
      <c r="C258">
        <f>+C257*12/$O$257</f>
        <v>1.1986589216501862</v>
      </c>
      <c r="D258">
        <f t="shared" ref="D258:N258" si="45">+D257*12/$O$257</f>
        <v>1.1141383686600348</v>
      </c>
      <c r="E258">
        <f t="shared" si="45"/>
        <v>1.0093898387017675</v>
      </c>
      <c r="F258">
        <f t="shared" si="45"/>
        <v>1.0117895796629279</v>
      </c>
      <c r="G258">
        <f t="shared" si="45"/>
        <v>0.99279941982631836</v>
      </c>
      <c r="H258">
        <f t="shared" si="45"/>
        <v>0.96744436905905018</v>
      </c>
      <c r="I258">
        <f t="shared" si="45"/>
        <v>1.0278394869394194</v>
      </c>
      <c r="J258">
        <f t="shared" si="45"/>
        <v>0.97947097605079958</v>
      </c>
      <c r="K258">
        <f t="shared" si="45"/>
        <v>0.96095136043035856</v>
      </c>
      <c r="L258">
        <f t="shared" si="45"/>
        <v>0.90814320810718108</v>
      </c>
      <c r="M258">
        <f t="shared" si="45"/>
        <v>0.89275825841442424</v>
      </c>
      <c r="N258">
        <f t="shared" si="45"/>
        <v>0.93661621249753124</v>
      </c>
      <c r="O258">
        <f>+SUM(C258:N258)</f>
        <v>12</v>
      </c>
    </row>
    <row r="260" spans="1:15" x14ac:dyDescent="0.25">
      <c r="A260">
        <v>10.6</v>
      </c>
      <c r="C260">
        <f>+$A$260*C258</f>
        <v>12.705784569491973</v>
      </c>
      <c r="D260">
        <f t="shared" ref="D260:N260" si="46">+$A$260*D258</f>
        <v>11.809866707796369</v>
      </c>
      <c r="E260">
        <f t="shared" si="46"/>
        <v>10.699532290238734</v>
      </c>
      <c r="F260">
        <f t="shared" si="46"/>
        <v>10.724969544427037</v>
      </c>
      <c r="G260">
        <f t="shared" si="46"/>
        <v>10.523673850158975</v>
      </c>
      <c r="H260">
        <f t="shared" si="46"/>
        <v>10.254910312025931</v>
      </c>
      <c r="I260">
        <f t="shared" si="46"/>
        <v>10.895098561557845</v>
      </c>
      <c r="J260">
        <f t="shared" si="46"/>
        <v>10.382392346138476</v>
      </c>
      <c r="K260">
        <f t="shared" si="46"/>
        <v>10.1860844205618</v>
      </c>
      <c r="L260">
        <f t="shared" si="46"/>
        <v>9.6263180059361186</v>
      </c>
      <c r="M260">
        <f t="shared" si="46"/>
        <v>9.463237539192896</v>
      </c>
      <c r="N260">
        <f t="shared" si="46"/>
        <v>9.9281318524738307</v>
      </c>
    </row>
    <row r="261" spans="1:15" x14ac:dyDescent="0.25">
      <c r="A261" t="s">
        <v>324</v>
      </c>
      <c r="C261" s="28">
        <v>43831</v>
      </c>
      <c r="D261" s="28">
        <v>43862</v>
      </c>
      <c r="E261" s="28">
        <v>43891</v>
      </c>
      <c r="F261" s="28">
        <v>43922</v>
      </c>
      <c r="G261" s="28">
        <v>43952</v>
      </c>
      <c r="H261" s="28">
        <v>43983</v>
      </c>
      <c r="I261" s="28">
        <v>44013</v>
      </c>
      <c r="J261" s="28">
        <v>44044</v>
      </c>
      <c r="K261" s="28">
        <v>44075</v>
      </c>
      <c r="L261" s="28">
        <v>44105</v>
      </c>
      <c r="M261" s="28">
        <v>44136</v>
      </c>
      <c r="N261" s="28">
        <v>44166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26" sqref="B26"/>
    </sheetView>
  </sheetViews>
  <sheetFormatPr baseColWidth="10" defaultRowHeight="15" x14ac:dyDescent="0.25"/>
  <cols>
    <col min="1" max="1" width="22.85546875" bestFit="1" customWidth="1"/>
    <col min="2" max="2" width="12.7109375" bestFit="1" customWidth="1"/>
  </cols>
  <sheetData>
    <row r="1" spans="1:2" x14ac:dyDescent="0.25">
      <c r="A1" s="13" t="s">
        <v>1</v>
      </c>
      <c r="B1" s="13"/>
    </row>
    <row r="3" spans="1:2" x14ac:dyDescent="0.25">
      <c r="A3" t="s">
        <v>231</v>
      </c>
      <c r="B3">
        <v>55.373526498827339</v>
      </c>
    </row>
    <row r="4" spans="1:2" x14ac:dyDescent="0.25">
      <c r="A4" t="s">
        <v>232</v>
      </c>
      <c r="B4">
        <v>0.18934445870664213</v>
      </c>
    </row>
    <row r="5" spans="1:2" x14ac:dyDescent="0.25">
      <c r="A5" t="s">
        <v>233</v>
      </c>
      <c r="B5">
        <v>55.500311488961401</v>
      </c>
    </row>
    <row r="6" spans="1:2" x14ac:dyDescent="0.25">
      <c r="A6" t="s">
        <v>234</v>
      </c>
      <c r="B6" t="e">
        <v>#N/A</v>
      </c>
    </row>
    <row r="7" spans="1:2" x14ac:dyDescent="0.25">
      <c r="A7" t="s">
        <v>235</v>
      </c>
      <c r="B7">
        <v>2.8527619174654002</v>
      </c>
    </row>
    <row r="8" spans="1:2" x14ac:dyDescent="0.25">
      <c r="A8" t="s">
        <v>236</v>
      </c>
      <c r="B8">
        <v>8.1382505577408661</v>
      </c>
    </row>
    <row r="9" spans="1:2" x14ac:dyDescent="0.25">
      <c r="A9" t="s">
        <v>237</v>
      </c>
      <c r="B9">
        <v>-1.0988766770508731</v>
      </c>
    </row>
    <row r="10" spans="1:2" x14ac:dyDescent="0.25">
      <c r="A10" t="s">
        <v>238</v>
      </c>
      <c r="B10">
        <v>3.1447374551813116E-2</v>
      </c>
    </row>
    <row r="11" spans="1:2" x14ac:dyDescent="0.25">
      <c r="A11" t="s">
        <v>239</v>
      </c>
      <c r="B11">
        <v>12.444286101600895</v>
      </c>
    </row>
    <row r="12" spans="1:2" x14ac:dyDescent="0.25">
      <c r="A12" t="s">
        <v>240</v>
      </c>
      <c r="B12">
        <v>48.966305258815503</v>
      </c>
    </row>
    <row r="13" spans="1:2" x14ac:dyDescent="0.25">
      <c r="A13" t="s">
        <v>241</v>
      </c>
      <c r="B13">
        <v>61.410591360416397</v>
      </c>
    </row>
    <row r="14" spans="1:2" x14ac:dyDescent="0.25">
      <c r="A14" t="s">
        <v>242</v>
      </c>
      <c r="B14">
        <v>12569.790515233806</v>
      </c>
    </row>
    <row r="15" spans="1:2" ht="15.75" thickBot="1" x14ac:dyDescent="0.3">
      <c r="A15" s="11" t="s">
        <v>243</v>
      </c>
      <c r="B15" s="11">
        <v>227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1"/>
  <sheetViews>
    <sheetView workbookViewId="0">
      <selection activeCell="C37" sqref="C37"/>
    </sheetView>
  </sheetViews>
  <sheetFormatPr baseColWidth="10" defaultRowHeight="15" x14ac:dyDescent="0.25"/>
  <cols>
    <col min="1" max="1" width="32.85546875" bestFit="1" customWidth="1"/>
    <col min="2" max="2" width="31.85546875" bestFit="1" customWidth="1"/>
    <col min="3" max="3" width="19" bestFit="1" customWidth="1"/>
    <col min="4" max="4" width="25.42578125" bestFit="1" customWidth="1"/>
    <col min="5" max="5" width="33.7109375" bestFit="1" customWidth="1"/>
    <col min="6" max="6" width="21.85546875" bestFit="1" customWidth="1"/>
    <col min="7" max="7" width="12.85546875" bestFit="1" customWidth="1"/>
    <col min="8" max="8" width="13.5703125" bestFit="1" customWidth="1"/>
  </cols>
  <sheetData>
    <row r="1" spans="1:9" x14ac:dyDescent="0.25">
      <c r="A1" t="s">
        <v>244</v>
      </c>
    </row>
    <row r="2" spans="1:9" ht="15.75" thickBot="1" x14ac:dyDescent="0.3">
      <c r="E2">
        <f>_xlfn.T.INV(0.975,225)</f>
        <v>1.9705633902926905</v>
      </c>
    </row>
    <row r="3" spans="1:9" x14ac:dyDescent="0.25">
      <c r="A3" s="13" t="s">
        <v>245</v>
      </c>
      <c r="B3" s="13"/>
    </row>
    <row r="4" spans="1:9" x14ac:dyDescent="0.25">
      <c r="A4" t="s">
        <v>246</v>
      </c>
      <c r="B4">
        <v>0.80159233482404413</v>
      </c>
    </row>
    <row r="5" spans="1:9" x14ac:dyDescent="0.25">
      <c r="A5" t="s">
        <v>247</v>
      </c>
      <c r="B5">
        <v>0.64255027124866249</v>
      </c>
    </row>
    <row r="6" spans="1:9" x14ac:dyDescent="0.25">
      <c r="A6" t="s">
        <v>248</v>
      </c>
      <c r="B6">
        <v>0.64096160578754546</v>
      </c>
    </row>
    <row r="7" spans="1:9" x14ac:dyDescent="0.25">
      <c r="A7" t="s">
        <v>232</v>
      </c>
      <c r="B7">
        <v>1.3313214251844661</v>
      </c>
    </row>
    <row r="8" spans="1:9" ht="15.75" thickBot="1" x14ac:dyDescent="0.3">
      <c r="A8" s="11" t="s">
        <v>249</v>
      </c>
      <c r="B8" s="11">
        <v>227</v>
      </c>
    </row>
    <row r="10" spans="1:9" ht="15.75" thickBot="1" x14ac:dyDescent="0.3">
      <c r="A10" t="s">
        <v>250</v>
      </c>
    </row>
    <row r="11" spans="1:9" x14ac:dyDescent="0.25">
      <c r="A11" s="12"/>
      <c r="B11" s="12" t="s">
        <v>255</v>
      </c>
      <c r="C11" s="12" t="s">
        <v>256</v>
      </c>
      <c r="D11" s="12" t="s">
        <v>257</v>
      </c>
      <c r="E11" s="12" t="s">
        <v>258</v>
      </c>
      <c r="F11" s="12" t="s">
        <v>259</v>
      </c>
    </row>
    <row r="12" spans="1:9" x14ac:dyDescent="0.25">
      <c r="A12" t="s">
        <v>251</v>
      </c>
      <c r="B12">
        <v>1</v>
      </c>
      <c r="C12">
        <v>716.87015491855539</v>
      </c>
      <c r="D12">
        <v>716.87015491855539</v>
      </c>
      <c r="E12">
        <v>404.45914320870253</v>
      </c>
      <c r="F12">
        <v>3.6061110986081869E-52</v>
      </c>
    </row>
    <row r="13" spans="1:9" x14ac:dyDescent="0.25">
      <c r="A13" t="s">
        <v>252</v>
      </c>
      <c r="B13">
        <v>225</v>
      </c>
      <c r="C13">
        <v>398.79376585991952</v>
      </c>
      <c r="D13">
        <v>1.7724167371551978</v>
      </c>
    </row>
    <row r="14" spans="1:9" ht="15.75" thickBot="1" x14ac:dyDescent="0.3">
      <c r="A14" s="11" t="s">
        <v>253</v>
      </c>
      <c r="B14" s="11">
        <v>226</v>
      </c>
      <c r="C14" s="11">
        <v>1115.6639207784749</v>
      </c>
      <c r="D14" s="11"/>
      <c r="E14" s="11"/>
      <c r="F14" s="11"/>
    </row>
    <row r="15" spans="1:9" ht="15.75" thickBot="1" x14ac:dyDescent="0.3">
      <c r="E15">
        <f>_xlfn.F.INV.RT(0.05,B12,B13)</f>
        <v>3.8831200751618424</v>
      </c>
    </row>
    <row r="16" spans="1:9" x14ac:dyDescent="0.25">
      <c r="A16" s="12"/>
      <c r="B16" s="12" t="s">
        <v>260</v>
      </c>
      <c r="C16" s="12" t="s">
        <v>232</v>
      </c>
      <c r="D16" s="12" t="s">
        <v>261</v>
      </c>
      <c r="E16" s="12" t="s">
        <v>262</v>
      </c>
      <c r="F16" s="12" t="s">
        <v>263</v>
      </c>
      <c r="G16" s="12" t="s">
        <v>264</v>
      </c>
      <c r="H16" s="12" t="s">
        <v>265</v>
      </c>
      <c r="I16" s="12" t="s">
        <v>266</v>
      </c>
    </row>
    <row r="17" spans="1:9" x14ac:dyDescent="0.25">
      <c r="A17" t="s">
        <v>254</v>
      </c>
      <c r="B17">
        <v>14.471815702408982</v>
      </c>
      <c r="C17">
        <v>0.17731132256889506</v>
      </c>
      <c r="D17">
        <v>81.618113794091727</v>
      </c>
      <c r="E17" s="14">
        <v>3.7852454789660765E-169</v>
      </c>
      <c r="F17">
        <v>14.12241250147034</v>
      </c>
      <c r="G17">
        <v>14.821218903347624</v>
      </c>
      <c r="H17">
        <v>14.12241250147034</v>
      </c>
      <c r="I17">
        <v>14.821218903347624</v>
      </c>
    </row>
    <row r="18" spans="1:9" ht="15.75" thickBot="1" x14ac:dyDescent="0.3">
      <c r="A18" s="11" t="s">
        <v>230</v>
      </c>
      <c r="B18" s="11">
        <v>-2.7119164244264596E-2</v>
      </c>
      <c r="C18" s="11">
        <v>1.3484628077791417E-3</v>
      </c>
      <c r="D18" s="11">
        <v>-20.111169613145396</v>
      </c>
      <c r="E18" s="15">
        <v>3.6061110986081349E-52</v>
      </c>
      <c r="F18" s="11">
        <v>-2.977639568644546E-2</v>
      </c>
      <c r="G18" s="11">
        <v>-2.4461932802083731E-2</v>
      </c>
      <c r="H18" s="11">
        <v>-2.977639568644546E-2</v>
      </c>
      <c r="I18" s="11">
        <v>-2.4461932802083731E-2</v>
      </c>
    </row>
    <row r="22" spans="1:9" x14ac:dyDescent="0.25">
      <c r="A22" t="s">
        <v>267</v>
      </c>
      <c r="E22" t="s">
        <v>270</v>
      </c>
    </row>
    <row r="23" spans="1:9" ht="15.75" thickBot="1" x14ac:dyDescent="0.3"/>
    <row r="24" spans="1:9" x14ac:dyDescent="0.25">
      <c r="A24" s="12" t="s">
        <v>268</v>
      </c>
      <c r="B24" s="12" t="s">
        <v>269</v>
      </c>
      <c r="C24" s="12" t="s">
        <v>252</v>
      </c>
      <c r="E24" s="12" t="s">
        <v>271</v>
      </c>
      <c r="F24" s="12" t="s">
        <v>2</v>
      </c>
    </row>
    <row r="25" spans="1:9" x14ac:dyDescent="0.25">
      <c r="A25">
        <v>1</v>
      </c>
      <c r="B25">
        <v>14.444696538164717</v>
      </c>
      <c r="C25">
        <v>2.2499831286103849</v>
      </c>
      <c r="E25">
        <v>0.22026431718061673</v>
      </c>
      <c r="F25">
        <v>7.27097077778655</v>
      </c>
    </row>
    <row r="26" spans="1:9" x14ac:dyDescent="0.25">
      <c r="A26">
        <v>2</v>
      </c>
      <c r="B26">
        <v>14.417577373920453</v>
      </c>
      <c r="C26">
        <v>2.8894454905434461</v>
      </c>
      <c r="E26">
        <v>0.66079295154185025</v>
      </c>
      <c r="F26">
        <v>7.5094230398562196</v>
      </c>
    </row>
    <row r="27" spans="1:9" x14ac:dyDescent="0.25">
      <c r="A27">
        <v>3</v>
      </c>
      <c r="B27">
        <v>14.390458209676188</v>
      </c>
      <c r="C27">
        <v>1.3145980314461116</v>
      </c>
      <c r="E27">
        <v>1.1013215859030836</v>
      </c>
      <c r="F27">
        <v>7.7100142034449801</v>
      </c>
    </row>
    <row r="28" spans="1:9" x14ac:dyDescent="0.25">
      <c r="A28">
        <v>4</v>
      </c>
      <c r="B28">
        <v>14.363339045431923</v>
      </c>
      <c r="C28">
        <v>0.22652522106437623</v>
      </c>
      <c r="E28">
        <v>1.5418502202643172</v>
      </c>
      <c r="F28">
        <v>7.79277690180104</v>
      </c>
    </row>
    <row r="29" spans="1:9" x14ac:dyDescent="0.25">
      <c r="A29">
        <v>5</v>
      </c>
      <c r="B29">
        <v>14.33621988118766</v>
      </c>
      <c r="C29">
        <v>-0.10992129638816017</v>
      </c>
      <c r="E29">
        <v>1.9823788546255505</v>
      </c>
      <c r="F29">
        <v>7.8602638377877598</v>
      </c>
    </row>
    <row r="30" spans="1:9" x14ac:dyDescent="0.25">
      <c r="A30">
        <v>6</v>
      </c>
      <c r="B30">
        <v>14.309100716943394</v>
      </c>
      <c r="C30">
        <v>0.92294345574480552</v>
      </c>
      <c r="E30">
        <v>2.4229074889867839</v>
      </c>
      <c r="F30">
        <v>8.1850246148028898</v>
      </c>
    </row>
    <row r="31" spans="1:9" x14ac:dyDescent="0.25">
      <c r="A31">
        <v>7</v>
      </c>
      <c r="B31">
        <v>14.281981552699129</v>
      </c>
      <c r="C31">
        <v>0.73992630020077144</v>
      </c>
      <c r="E31">
        <v>2.8634361233480177</v>
      </c>
      <c r="F31">
        <v>8.2457879368561606</v>
      </c>
    </row>
    <row r="32" spans="1:9" x14ac:dyDescent="0.25">
      <c r="A32">
        <v>8</v>
      </c>
      <c r="B32">
        <v>14.254862388454866</v>
      </c>
      <c r="C32">
        <v>0.45277436855123376</v>
      </c>
      <c r="E32">
        <v>3.303964757709251</v>
      </c>
      <c r="F32">
        <v>8.2943207485555508</v>
      </c>
    </row>
    <row r="33" spans="1:6" x14ac:dyDescent="0.25">
      <c r="A33">
        <v>9</v>
      </c>
      <c r="B33">
        <v>14.227743224210601</v>
      </c>
      <c r="C33">
        <v>5.2765000432399844E-2</v>
      </c>
      <c r="E33">
        <v>3.7444933920704844</v>
      </c>
      <c r="F33">
        <v>8.3503507604118994</v>
      </c>
    </row>
    <row r="34" spans="1:6" x14ac:dyDescent="0.25">
      <c r="A34">
        <v>10</v>
      </c>
      <c r="B34">
        <v>14.200624059966335</v>
      </c>
      <c r="C34">
        <v>0.38485922326656485</v>
      </c>
      <c r="E34">
        <v>4.1850220264317182</v>
      </c>
      <c r="F34">
        <v>8.3705642253267101</v>
      </c>
    </row>
    <row r="35" spans="1:6" x14ac:dyDescent="0.25">
      <c r="A35">
        <v>11</v>
      </c>
      <c r="B35">
        <v>14.173504895722072</v>
      </c>
      <c r="C35">
        <v>-0.62187388123067144</v>
      </c>
      <c r="E35">
        <v>4.6255506607929515</v>
      </c>
      <c r="F35">
        <v>8.4421586550257501</v>
      </c>
    </row>
    <row r="36" spans="1:6" x14ac:dyDescent="0.25">
      <c r="A36">
        <v>12</v>
      </c>
      <c r="B36">
        <v>14.146385731477807</v>
      </c>
      <c r="C36">
        <v>-0.3070685242509068</v>
      </c>
      <c r="E36">
        <v>5.0660792951541849</v>
      </c>
      <c r="F36">
        <v>8.4794372130664808</v>
      </c>
    </row>
    <row r="37" spans="1:6" x14ac:dyDescent="0.25">
      <c r="A37">
        <v>13</v>
      </c>
      <c r="B37">
        <v>14.119266567233542</v>
      </c>
      <c r="C37">
        <v>3.7534469613862598</v>
      </c>
      <c r="E37">
        <v>5.5066079295154191</v>
      </c>
      <c r="F37">
        <v>8.50788441336333</v>
      </c>
    </row>
    <row r="38" spans="1:6" x14ac:dyDescent="0.25">
      <c r="A38">
        <v>14</v>
      </c>
      <c r="B38">
        <v>14.092147402989278</v>
      </c>
      <c r="C38">
        <v>1.7620581167397216</v>
      </c>
      <c r="E38">
        <v>5.9471365638766525</v>
      </c>
      <c r="F38">
        <v>8.5555857179735693</v>
      </c>
    </row>
    <row r="39" spans="1:6" x14ac:dyDescent="0.25">
      <c r="A39">
        <v>15</v>
      </c>
      <c r="B39">
        <v>14.065028238745013</v>
      </c>
      <c r="C39">
        <v>0.88888769324318773</v>
      </c>
      <c r="E39">
        <v>6.3876651982378858</v>
      </c>
      <c r="F39">
        <v>8.5889170899723997</v>
      </c>
    </row>
    <row r="40" spans="1:6" x14ac:dyDescent="0.25">
      <c r="A40">
        <v>16</v>
      </c>
      <c r="B40">
        <v>14.037909074500748</v>
      </c>
      <c r="C40">
        <v>2.249766183597453</v>
      </c>
      <c r="E40">
        <v>6.8281938325991192</v>
      </c>
      <c r="F40">
        <v>8.6273889321606205</v>
      </c>
    </row>
    <row r="41" spans="1:6" x14ac:dyDescent="0.25">
      <c r="A41">
        <v>17</v>
      </c>
      <c r="B41">
        <v>14.010789910256484</v>
      </c>
      <c r="C41">
        <v>0.4145601368641163</v>
      </c>
      <c r="E41">
        <v>7.2687224669603525</v>
      </c>
      <c r="F41">
        <v>8.7155221974232209</v>
      </c>
    </row>
    <row r="42" spans="1:6" x14ac:dyDescent="0.25">
      <c r="A42">
        <v>18</v>
      </c>
      <c r="B42">
        <v>13.983670746012219</v>
      </c>
      <c r="C42">
        <v>2.2688621430975822</v>
      </c>
      <c r="E42">
        <v>7.7092511013215859</v>
      </c>
      <c r="F42">
        <v>8.7229141060338495</v>
      </c>
    </row>
    <row r="43" spans="1:6" x14ac:dyDescent="0.25">
      <c r="A43">
        <v>19</v>
      </c>
      <c r="B43">
        <v>13.956551581767954</v>
      </c>
      <c r="C43">
        <v>1.4517441187375457</v>
      </c>
      <c r="E43">
        <v>8.1497797356828183</v>
      </c>
      <c r="F43">
        <v>8.7427560690363109</v>
      </c>
    </row>
    <row r="44" spans="1:6" x14ac:dyDescent="0.25">
      <c r="A44">
        <v>20</v>
      </c>
      <c r="B44">
        <v>13.929432417523691</v>
      </c>
      <c r="C44">
        <v>1.8547423178051101</v>
      </c>
      <c r="E44">
        <v>8.5903083700440526</v>
      </c>
      <c r="F44">
        <v>8.7583459116599691</v>
      </c>
    </row>
    <row r="45" spans="1:6" x14ac:dyDescent="0.25">
      <c r="A45">
        <v>21</v>
      </c>
      <c r="B45">
        <v>13.902313253279425</v>
      </c>
      <c r="C45">
        <v>0.65314245594097464</v>
      </c>
      <c r="E45">
        <v>9.030837004405285</v>
      </c>
      <c r="F45">
        <v>8.7982368909579307</v>
      </c>
    </row>
    <row r="46" spans="1:6" x14ac:dyDescent="0.25">
      <c r="A46">
        <v>22</v>
      </c>
      <c r="B46">
        <v>13.87519408903516</v>
      </c>
      <c r="C46">
        <v>0.93357000304754045</v>
      </c>
      <c r="E46">
        <v>9.4713656387665193</v>
      </c>
      <c r="F46">
        <v>8.8394016627336693</v>
      </c>
    </row>
    <row r="47" spans="1:6" x14ac:dyDescent="0.25">
      <c r="A47">
        <v>23</v>
      </c>
      <c r="B47">
        <v>13.848074924790897</v>
      </c>
      <c r="C47">
        <v>0.85954051689140343</v>
      </c>
      <c r="E47">
        <v>9.9118942731277517</v>
      </c>
      <c r="F47">
        <v>8.8474474391362303</v>
      </c>
    </row>
    <row r="48" spans="1:6" x14ac:dyDescent="0.25">
      <c r="A48">
        <v>24</v>
      </c>
      <c r="B48">
        <v>13.820955760546632</v>
      </c>
      <c r="C48">
        <v>1.9520214440104677</v>
      </c>
      <c r="E48">
        <v>10.352422907488986</v>
      </c>
      <c r="F48">
        <v>8.8534533595396994</v>
      </c>
    </row>
    <row r="49" spans="1:6" x14ac:dyDescent="0.25">
      <c r="A49">
        <v>25</v>
      </c>
      <c r="B49">
        <v>13.793836596302366</v>
      </c>
      <c r="C49">
        <v>2.3212421570132342</v>
      </c>
      <c r="E49">
        <v>10.79295154185022</v>
      </c>
      <c r="F49">
        <v>8.8606104478735599</v>
      </c>
    </row>
    <row r="50" spans="1:6" x14ac:dyDescent="0.25">
      <c r="A50">
        <v>26</v>
      </c>
      <c r="B50">
        <v>13.766717432058103</v>
      </c>
      <c r="C50">
        <v>2.5152317154971957</v>
      </c>
      <c r="E50">
        <v>11.233480176211453</v>
      </c>
      <c r="F50">
        <v>8.88315837113411</v>
      </c>
    </row>
    <row r="51" spans="1:6" x14ac:dyDescent="0.25">
      <c r="A51">
        <v>27</v>
      </c>
      <c r="B51">
        <v>13.739598267813838</v>
      </c>
      <c r="C51">
        <v>-0.75607644935053742</v>
      </c>
      <c r="E51">
        <v>11.674008810572687</v>
      </c>
      <c r="F51">
        <v>8.9010274837347492</v>
      </c>
    </row>
    <row r="52" spans="1:6" x14ac:dyDescent="0.25">
      <c r="A52">
        <v>28</v>
      </c>
      <c r="B52">
        <v>13.712479103569573</v>
      </c>
      <c r="C52">
        <v>1.088673721732027</v>
      </c>
      <c r="E52">
        <v>12.114537444933919</v>
      </c>
      <c r="F52">
        <v>8.9077180953868904</v>
      </c>
    </row>
    <row r="53" spans="1:6" x14ac:dyDescent="0.25">
      <c r="A53">
        <v>29</v>
      </c>
      <c r="B53">
        <v>13.685359939325309</v>
      </c>
      <c r="C53">
        <v>-0.79233489858970962</v>
      </c>
      <c r="E53">
        <v>12.555066079295154</v>
      </c>
      <c r="F53">
        <v>8.9337302074684004</v>
      </c>
    </row>
    <row r="54" spans="1:6" x14ac:dyDescent="0.25">
      <c r="A54">
        <v>30</v>
      </c>
      <c r="B54">
        <v>13.658240775081044</v>
      </c>
      <c r="C54">
        <v>0.47744003759155618</v>
      </c>
      <c r="E54">
        <v>12.995594713656386</v>
      </c>
      <c r="F54">
        <v>8.9650030401632108</v>
      </c>
    </row>
    <row r="55" spans="1:6" x14ac:dyDescent="0.25">
      <c r="A55">
        <v>31</v>
      </c>
      <c r="B55">
        <v>13.631121610836779</v>
      </c>
      <c r="C55">
        <v>0.81224246202152095</v>
      </c>
      <c r="E55">
        <v>13.43612334801762</v>
      </c>
      <c r="F55">
        <v>8.9784295101805895</v>
      </c>
    </row>
    <row r="56" spans="1:6" x14ac:dyDescent="0.25">
      <c r="A56">
        <v>32</v>
      </c>
      <c r="B56">
        <v>13.604002446592515</v>
      </c>
      <c r="C56">
        <v>0.82957992792488433</v>
      </c>
      <c r="E56">
        <v>13.876651982378853</v>
      </c>
      <c r="F56">
        <v>8.9807676737036601</v>
      </c>
    </row>
    <row r="57" spans="1:6" x14ac:dyDescent="0.25">
      <c r="A57">
        <v>33</v>
      </c>
      <c r="B57">
        <v>13.57688328234825</v>
      </c>
      <c r="C57">
        <v>0.68190415426015072</v>
      </c>
      <c r="E57">
        <v>14.317180616740087</v>
      </c>
      <c r="F57">
        <v>8.9884196388330597</v>
      </c>
    </row>
    <row r="58" spans="1:6" x14ac:dyDescent="0.25">
      <c r="A58">
        <v>34</v>
      </c>
      <c r="B58">
        <v>13.549764118103985</v>
      </c>
      <c r="C58">
        <v>0.15110244685401497</v>
      </c>
      <c r="E58">
        <v>14.757709251101321</v>
      </c>
      <c r="F58">
        <v>8.9978468526319997</v>
      </c>
    </row>
    <row r="59" spans="1:6" x14ac:dyDescent="0.25">
      <c r="A59">
        <v>35</v>
      </c>
      <c r="B59">
        <v>13.522644953859722</v>
      </c>
      <c r="C59">
        <v>-0.61096240991872186</v>
      </c>
      <c r="E59">
        <v>15.198237885462554</v>
      </c>
      <c r="F59">
        <v>9.0158078393677492</v>
      </c>
    </row>
    <row r="60" spans="1:6" x14ac:dyDescent="0.25">
      <c r="A60">
        <v>36</v>
      </c>
      <c r="B60">
        <v>13.495525789615456</v>
      </c>
      <c r="C60">
        <v>-1.3099636612304568</v>
      </c>
      <c r="E60">
        <v>15.638766519823788</v>
      </c>
      <c r="F60">
        <v>9.0611991510547902</v>
      </c>
    </row>
    <row r="61" spans="1:6" x14ac:dyDescent="0.25">
      <c r="A61">
        <v>37</v>
      </c>
      <c r="B61">
        <v>13.468406625371191</v>
      </c>
      <c r="C61">
        <v>3.5346658815877099</v>
      </c>
      <c r="E61">
        <v>16.079295154185022</v>
      </c>
      <c r="F61">
        <v>9.0820867381631398</v>
      </c>
    </row>
    <row r="62" spans="1:6" x14ac:dyDescent="0.25">
      <c r="A62">
        <v>38</v>
      </c>
      <c r="B62">
        <v>13.441287461126928</v>
      </c>
      <c r="C62">
        <v>2.2463103500148716</v>
      </c>
      <c r="E62">
        <v>16.519823788546255</v>
      </c>
      <c r="F62">
        <v>9.0939568525087306</v>
      </c>
    </row>
    <row r="63" spans="1:6" x14ac:dyDescent="0.25">
      <c r="A63">
        <v>39</v>
      </c>
      <c r="B63">
        <v>13.414168296882663</v>
      </c>
      <c r="C63">
        <v>0.20966947744383724</v>
      </c>
      <c r="E63">
        <v>16.960352422907491</v>
      </c>
      <c r="F63">
        <v>9.1004109403072704</v>
      </c>
    </row>
    <row r="64" spans="1:6" x14ac:dyDescent="0.25">
      <c r="A64">
        <v>40</v>
      </c>
      <c r="B64">
        <v>13.387049132638399</v>
      </c>
      <c r="C64">
        <v>1.2900474596639011</v>
      </c>
      <c r="E64">
        <v>17.400881057268723</v>
      </c>
      <c r="F64">
        <v>9.1564145663245302</v>
      </c>
    </row>
    <row r="65" spans="1:6" x14ac:dyDescent="0.25">
      <c r="A65">
        <v>41</v>
      </c>
      <c r="B65">
        <v>13.359929968394134</v>
      </c>
      <c r="C65">
        <v>0.39240693535506566</v>
      </c>
      <c r="E65">
        <v>17.841409691629956</v>
      </c>
      <c r="F65">
        <v>9.1946135814646404</v>
      </c>
    </row>
    <row r="66" spans="1:6" x14ac:dyDescent="0.25">
      <c r="A66">
        <v>42</v>
      </c>
      <c r="B66">
        <v>13.332810804149869</v>
      </c>
      <c r="C66">
        <v>0.66287873689973154</v>
      </c>
      <c r="E66">
        <v>18.281938325991192</v>
      </c>
      <c r="F66">
        <v>9.2201841022856996</v>
      </c>
    </row>
    <row r="67" spans="1:6" x14ac:dyDescent="0.25">
      <c r="A67">
        <v>43</v>
      </c>
      <c r="B67">
        <v>13.305691639905604</v>
      </c>
      <c r="C67">
        <v>-0.36564727789930274</v>
      </c>
      <c r="E67">
        <v>18.722466960352424</v>
      </c>
      <c r="F67">
        <v>9.2246951183924999</v>
      </c>
    </row>
    <row r="68" spans="1:6" x14ac:dyDescent="0.25">
      <c r="A68">
        <v>44</v>
      </c>
      <c r="B68">
        <v>13.27857247566134</v>
      </c>
      <c r="C68">
        <v>-0.19346123941484095</v>
      </c>
      <c r="E68">
        <v>19.162995594713657</v>
      </c>
      <c r="F68">
        <v>9.2366781279690198</v>
      </c>
    </row>
    <row r="69" spans="1:6" x14ac:dyDescent="0.25">
      <c r="A69">
        <v>45</v>
      </c>
      <c r="B69">
        <v>13.251453311417075</v>
      </c>
      <c r="C69">
        <v>-0.73678667015667543</v>
      </c>
      <c r="E69">
        <v>19.603524229074889</v>
      </c>
      <c r="F69">
        <v>9.2477927205027708</v>
      </c>
    </row>
    <row r="70" spans="1:6" x14ac:dyDescent="0.25">
      <c r="A70">
        <v>46</v>
      </c>
      <c r="B70">
        <v>13.224334147172812</v>
      </c>
      <c r="C70">
        <v>-0.63014900035921073</v>
      </c>
      <c r="E70">
        <v>20.044052863436125</v>
      </c>
      <c r="F70">
        <v>9.2509490099843408</v>
      </c>
    </row>
    <row r="71" spans="1:6" x14ac:dyDescent="0.25">
      <c r="A71">
        <v>47</v>
      </c>
      <c r="B71">
        <v>13.197214982928546</v>
      </c>
      <c r="C71">
        <v>-1.4202407489586459</v>
      </c>
      <c r="E71">
        <v>20.484581497797357</v>
      </c>
      <c r="F71">
        <v>9.2688264382162195</v>
      </c>
    </row>
    <row r="72" spans="1:6" x14ac:dyDescent="0.25">
      <c r="A72">
        <v>48</v>
      </c>
      <c r="B72">
        <v>13.170095818684281</v>
      </c>
      <c r="C72">
        <v>-1.0993523681670805</v>
      </c>
      <c r="E72">
        <v>20.92511013215859</v>
      </c>
      <c r="F72">
        <v>9.2897531419744208</v>
      </c>
    </row>
    <row r="73" spans="1:6" x14ac:dyDescent="0.25">
      <c r="A73">
        <v>49</v>
      </c>
      <c r="B73">
        <v>13.142976654440016</v>
      </c>
      <c r="C73">
        <v>7.5336618933084409E-2</v>
      </c>
      <c r="E73">
        <v>21.365638766519826</v>
      </c>
      <c r="F73">
        <v>9.4157470723747991</v>
      </c>
    </row>
    <row r="74" spans="1:6" x14ac:dyDescent="0.25">
      <c r="A74">
        <v>50</v>
      </c>
      <c r="B74">
        <v>13.115857490195753</v>
      </c>
      <c r="C74">
        <v>1.1133567926158481</v>
      </c>
      <c r="E74">
        <v>21.806167400881058</v>
      </c>
      <c r="F74">
        <v>9.4170007474349404</v>
      </c>
    </row>
    <row r="75" spans="1:6" x14ac:dyDescent="0.25">
      <c r="A75">
        <v>51</v>
      </c>
      <c r="B75">
        <v>13.088738325951487</v>
      </c>
      <c r="C75">
        <v>-0.14037455796658804</v>
      </c>
      <c r="E75">
        <v>22.246696035242291</v>
      </c>
      <c r="F75">
        <v>9.4211416354269009</v>
      </c>
    </row>
    <row r="76" spans="1:6" x14ac:dyDescent="0.25">
      <c r="A76">
        <v>52</v>
      </c>
      <c r="B76">
        <v>13.061619161707224</v>
      </c>
      <c r="C76">
        <v>-1.0004685312855237</v>
      </c>
      <c r="E76">
        <v>22.687224669603523</v>
      </c>
      <c r="F76">
        <v>9.4359671733763495</v>
      </c>
    </row>
    <row r="77" spans="1:6" x14ac:dyDescent="0.25">
      <c r="A77">
        <v>53</v>
      </c>
      <c r="B77">
        <v>13.034499997462959</v>
      </c>
      <c r="C77">
        <v>-0.72910183319745947</v>
      </c>
      <c r="E77">
        <v>23.127753303964759</v>
      </c>
      <c r="F77">
        <v>9.4370934709546894</v>
      </c>
    </row>
    <row r="78" spans="1:6" x14ac:dyDescent="0.25">
      <c r="A78">
        <v>54</v>
      </c>
      <c r="B78">
        <v>13.007380833218694</v>
      </c>
      <c r="C78">
        <v>-1.4840869047038936</v>
      </c>
      <c r="E78">
        <v>23.568281938325992</v>
      </c>
      <c r="F78">
        <v>9.4625858354315895</v>
      </c>
    </row>
    <row r="79" spans="1:6" x14ac:dyDescent="0.25">
      <c r="A79">
        <v>55</v>
      </c>
      <c r="B79">
        <v>12.980261668974428</v>
      </c>
      <c r="C79">
        <v>-0.98417558124332771</v>
      </c>
      <c r="E79">
        <v>24.008810572687224</v>
      </c>
      <c r="F79">
        <v>9.4821850583784393</v>
      </c>
    </row>
    <row r="80" spans="1:6" x14ac:dyDescent="0.25">
      <c r="A80">
        <v>56</v>
      </c>
      <c r="B80">
        <v>12.953142504730165</v>
      </c>
      <c r="C80">
        <v>-1.1987625935927646</v>
      </c>
      <c r="E80">
        <v>24.449339207048457</v>
      </c>
      <c r="F80">
        <v>9.5040711841251806</v>
      </c>
    </row>
    <row r="81" spans="1:6" x14ac:dyDescent="0.25">
      <c r="A81">
        <v>57</v>
      </c>
      <c r="B81">
        <v>12.9260233404859</v>
      </c>
      <c r="C81">
        <v>-1.7542684380062994</v>
      </c>
      <c r="E81">
        <v>24.889867841409693</v>
      </c>
      <c r="F81">
        <v>9.5508246304495898</v>
      </c>
    </row>
    <row r="82" spans="1:6" x14ac:dyDescent="0.25">
      <c r="A82">
        <v>58</v>
      </c>
      <c r="B82">
        <v>12.898904176241636</v>
      </c>
      <c r="C82">
        <v>-2.9438923683344367</v>
      </c>
      <c r="E82">
        <v>25.330396475770925</v>
      </c>
      <c r="F82">
        <v>9.6754113521321496</v>
      </c>
    </row>
    <row r="83" spans="1:6" x14ac:dyDescent="0.25">
      <c r="A83">
        <v>59</v>
      </c>
      <c r="B83">
        <v>12.871785011997371</v>
      </c>
      <c r="C83">
        <v>-2.6643890279513709</v>
      </c>
      <c r="E83">
        <v>25.770925110132158</v>
      </c>
      <c r="F83">
        <v>9.7046103598584406</v>
      </c>
    </row>
    <row r="84" spans="1:6" x14ac:dyDescent="0.25">
      <c r="A84">
        <v>60</v>
      </c>
      <c r="B84">
        <v>12.844665847753106</v>
      </c>
      <c r="C84">
        <v>-2.5102806615317057</v>
      </c>
      <c r="E84">
        <v>26.211453744493394</v>
      </c>
      <c r="F84">
        <v>9.7206662940255093</v>
      </c>
    </row>
    <row r="85" spans="1:6" x14ac:dyDescent="0.25">
      <c r="A85">
        <v>61</v>
      </c>
      <c r="B85">
        <v>12.817546683508841</v>
      </c>
      <c r="C85">
        <v>0.59091349906325874</v>
      </c>
      <c r="E85">
        <v>26.651982378854626</v>
      </c>
      <c r="F85">
        <v>9.7210901146120303</v>
      </c>
    </row>
    <row r="86" spans="1:6" x14ac:dyDescent="0.25">
      <c r="A86">
        <v>62</v>
      </c>
      <c r="B86">
        <v>12.790427519264577</v>
      </c>
      <c r="C86">
        <v>0.20917422191522306</v>
      </c>
      <c r="E86">
        <v>27.092511013215859</v>
      </c>
      <c r="F86">
        <v>9.7299733852574306</v>
      </c>
    </row>
    <row r="87" spans="1:6" x14ac:dyDescent="0.25">
      <c r="A87">
        <v>63</v>
      </c>
      <c r="B87">
        <v>12.763308355020312</v>
      </c>
      <c r="C87">
        <v>-1.4192094259866117</v>
      </c>
      <c r="E87">
        <v>27.533039647577091</v>
      </c>
      <c r="F87">
        <v>9.7343512724919208</v>
      </c>
    </row>
    <row r="88" spans="1:6" x14ac:dyDescent="0.25">
      <c r="A88">
        <v>64</v>
      </c>
      <c r="B88">
        <v>12.736189190776049</v>
      </c>
      <c r="C88">
        <v>-0.72629976981554911</v>
      </c>
      <c r="E88">
        <v>27.973568281938327</v>
      </c>
      <c r="F88">
        <v>9.7353830199997997</v>
      </c>
    </row>
    <row r="89" spans="1:6" x14ac:dyDescent="0.25">
      <c r="A89">
        <v>65</v>
      </c>
      <c r="B89">
        <v>12.709070026531784</v>
      </c>
      <c r="C89">
        <v>-0.82538559571018411</v>
      </c>
      <c r="E89">
        <v>28.41409691629956</v>
      </c>
      <c r="F89">
        <v>9.7482736870421096</v>
      </c>
    </row>
    <row r="90" spans="1:6" x14ac:dyDescent="0.25">
      <c r="A90">
        <v>66</v>
      </c>
      <c r="B90">
        <v>12.681950862287518</v>
      </c>
      <c r="C90">
        <v>-2.0748541602638184</v>
      </c>
      <c r="E90">
        <v>28.854625550660792</v>
      </c>
      <c r="F90">
        <v>9.8175710625055999</v>
      </c>
    </row>
    <row r="91" spans="1:6" x14ac:dyDescent="0.25">
      <c r="A91">
        <v>67</v>
      </c>
      <c r="B91">
        <v>12.654831698043253</v>
      </c>
      <c r="C91">
        <v>-0.26569669037705346</v>
      </c>
      <c r="E91">
        <v>29.295154185022028</v>
      </c>
      <c r="F91">
        <v>9.8416248329037099</v>
      </c>
    </row>
    <row r="92" spans="1:6" x14ac:dyDescent="0.25">
      <c r="A92">
        <v>68</v>
      </c>
      <c r="B92">
        <v>12.62771253379899</v>
      </c>
      <c r="C92">
        <v>0.16450665606230963</v>
      </c>
      <c r="E92">
        <v>29.735682819383261</v>
      </c>
      <c r="F92">
        <v>9.8453081114519403</v>
      </c>
    </row>
    <row r="93" spans="1:6" x14ac:dyDescent="0.25">
      <c r="A93">
        <v>69</v>
      </c>
      <c r="B93">
        <v>12.600593369554725</v>
      </c>
      <c r="C93">
        <v>0.2895737059082748</v>
      </c>
      <c r="E93">
        <v>30.176211453744493</v>
      </c>
      <c r="F93">
        <v>9.8563163401476199</v>
      </c>
    </row>
    <row r="94" spans="1:6" x14ac:dyDescent="0.25">
      <c r="A94">
        <v>70</v>
      </c>
      <c r="B94">
        <v>12.573474205310461</v>
      </c>
      <c r="C94">
        <v>-1.2187477892630607</v>
      </c>
      <c r="E94">
        <v>30.616740088105725</v>
      </c>
      <c r="F94">
        <v>9.8817155736834401</v>
      </c>
    </row>
    <row r="95" spans="1:6" x14ac:dyDescent="0.25">
      <c r="A95">
        <v>71</v>
      </c>
      <c r="B95">
        <v>12.546355041066196</v>
      </c>
      <c r="C95">
        <v>-1.6082231566756953</v>
      </c>
      <c r="E95">
        <v>31.057268722466961</v>
      </c>
      <c r="F95">
        <v>9.8938675934016</v>
      </c>
    </row>
    <row r="96" spans="1:6" x14ac:dyDescent="0.25">
      <c r="A96">
        <v>72</v>
      </c>
      <c r="B96">
        <v>12.519235876821931</v>
      </c>
      <c r="C96">
        <v>-0.73648137130433078</v>
      </c>
      <c r="E96">
        <v>31.497797356828194</v>
      </c>
      <c r="F96">
        <v>9.9421722451311503</v>
      </c>
    </row>
    <row r="97" spans="1:6" x14ac:dyDescent="0.25">
      <c r="A97">
        <v>73</v>
      </c>
      <c r="B97">
        <v>12.492116712577666</v>
      </c>
      <c r="C97">
        <v>1.403180048441234</v>
      </c>
      <c r="E97">
        <v>31.938325991189426</v>
      </c>
      <c r="F97">
        <v>9.9550118079071996</v>
      </c>
    </row>
    <row r="98" spans="1:6" x14ac:dyDescent="0.25">
      <c r="A98">
        <v>74</v>
      </c>
      <c r="B98">
        <v>12.464997548333402</v>
      </c>
      <c r="C98">
        <v>0.36117551016459792</v>
      </c>
      <c r="E98">
        <v>32.378854625550659</v>
      </c>
      <c r="F98">
        <v>10.002539627490201</v>
      </c>
    </row>
    <row r="99" spans="1:6" x14ac:dyDescent="0.25">
      <c r="A99">
        <v>75</v>
      </c>
      <c r="B99">
        <v>12.437878384089137</v>
      </c>
      <c r="C99">
        <v>-0.51043802222063661</v>
      </c>
      <c r="E99">
        <v>32.819383259911888</v>
      </c>
      <c r="F99">
        <v>10.0261430976688</v>
      </c>
    </row>
    <row r="100" spans="1:6" x14ac:dyDescent="0.25">
      <c r="A100">
        <v>76</v>
      </c>
      <c r="B100">
        <v>12.410759219844874</v>
      </c>
      <c r="C100">
        <v>-1.5069883374815731</v>
      </c>
      <c r="E100">
        <v>33.259911894273124</v>
      </c>
      <c r="F100">
        <v>10.0478539704553</v>
      </c>
    </row>
    <row r="101" spans="1:6" x14ac:dyDescent="0.25">
      <c r="A101">
        <v>77</v>
      </c>
      <c r="B101">
        <v>12.383640055600608</v>
      </c>
      <c r="C101">
        <v>-0.85477425793710893</v>
      </c>
      <c r="E101">
        <v>33.70044052863436</v>
      </c>
      <c r="F101">
        <v>10.079399829479801</v>
      </c>
    </row>
    <row r="102" spans="1:6" x14ac:dyDescent="0.25">
      <c r="A102">
        <v>78</v>
      </c>
      <c r="B102">
        <v>12.356520891356343</v>
      </c>
      <c r="C102">
        <v>-1.1916897588261435</v>
      </c>
      <c r="E102">
        <v>34.140969162995589</v>
      </c>
      <c r="F102">
        <v>10.123227282813501</v>
      </c>
    </row>
    <row r="103" spans="1:6" x14ac:dyDescent="0.25">
      <c r="A103">
        <v>79</v>
      </c>
      <c r="B103">
        <v>12.329401727112078</v>
      </c>
      <c r="C103">
        <v>-1.1698886085868772</v>
      </c>
      <c r="E103">
        <v>34.581497797356825</v>
      </c>
      <c r="F103">
        <v>10.1373919332206</v>
      </c>
    </row>
    <row r="104" spans="1:6" x14ac:dyDescent="0.25">
      <c r="A104">
        <v>80</v>
      </c>
      <c r="B104">
        <v>12.302282562867815</v>
      </c>
      <c r="C104">
        <v>-1.5708948253093151</v>
      </c>
      <c r="E104">
        <v>35.022026431718061</v>
      </c>
      <c r="F104">
        <v>10.152759107280099</v>
      </c>
    </row>
    <row r="105" spans="1:6" x14ac:dyDescent="0.25">
      <c r="A105">
        <v>81</v>
      </c>
      <c r="B105">
        <v>12.275163398623549</v>
      </c>
      <c r="C105">
        <v>-1.4388876146053491</v>
      </c>
      <c r="E105">
        <v>35.46255506607929</v>
      </c>
      <c r="F105">
        <v>10.173671408695199</v>
      </c>
    </row>
    <row r="106" spans="1:6" x14ac:dyDescent="0.25">
      <c r="A106">
        <v>82</v>
      </c>
      <c r="B106">
        <v>12.248044234379286</v>
      </c>
      <c r="C106">
        <v>-2.2001902639239859</v>
      </c>
      <c r="E106">
        <v>35.903083700440526</v>
      </c>
      <c r="F106">
        <v>10.2061950614975</v>
      </c>
    </row>
    <row r="107" spans="1:6" x14ac:dyDescent="0.25">
      <c r="A107">
        <v>83</v>
      </c>
      <c r="B107">
        <v>12.220925070135021</v>
      </c>
      <c r="C107">
        <v>-2.8051779977602216</v>
      </c>
      <c r="E107">
        <v>36.343612334801762</v>
      </c>
      <c r="F107">
        <v>10.207395984046</v>
      </c>
    </row>
    <row r="108" spans="1:6" x14ac:dyDescent="0.25">
      <c r="A108">
        <v>84</v>
      </c>
      <c r="B108">
        <v>12.193805905890756</v>
      </c>
      <c r="C108">
        <v>-2.2999383124891555</v>
      </c>
      <c r="E108">
        <v>36.784140969162991</v>
      </c>
      <c r="F108">
        <v>10.223711138442599</v>
      </c>
    </row>
    <row r="109" spans="1:6" x14ac:dyDescent="0.25">
      <c r="A109">
        <v>85</v>
      </c>
      <c r="B109">
        <v>12.16668674164649</v>
      </c>
      <c r="C109">
        <v>0.91234534002360945</v>
      </c>
      <c r="E109">
        <v>37.224669603524227</v>
      </c>
      <c r="F109">
        <v>10.3343428077985</v>
      </c>
    </row>
    <row r="110" spans="1:6" x14ac:dyDescent="0.25">
      <c r="A110">
        <v>86</v>
      </c>
      <c r="B110">
        <v>12.139567577402227</v>
      </c>
      <c r="C110">
        <v>-0.1540694972639276</v>
      </c>
      <c r="E110">
        <v>37.665198237885456</v>
      </c>
      <c r="F110">
        <v>10.3343851862214</v>
      </c>
    </row>
    <row r="111" spans="1:6" x14ac:dyDescent="0.25">
      <c r="A111">
        <v>87</v>
      </c>
      <c r="B111">
        <v>12.112448413157962</v>
      </c>
      <c r="C111">
        <v>-0.88794517326076239</v>
      </c>
      <c r="E111">
        <v>38.105726872246692</v>
      </c>
      <c r="F111">
        <v>10.363710853084299</v>
      </c>
    </row>
    <row r="112" spans="1:6" x14ac:dyDescent="0.25">
      <c r="A112">
        <v>88</v>
      </c>
      <c r="B112">
        <v>12.085329248913698</v>
      </c>
      <c r="C112">
        <v>-0.95607303166849888</v>
      </c>
      <c r="E112">
        <v>38.546255506607928</v>
      </c>
      <c r="F112">
        <v>10.504291994031</v>
      </c>
    </row>
    <row r="113" spans="1:6" x14ac:dyDescent="0.25">
      <c r="A113">
        <v>89</v>
      </c>
      <c r="B113">
        <v>12.058210084669433</v>
      </c>
      <c r="C113">
        <v>-1.2199926239094339</v>
      </c>
      <c r="E113">
        <v>38.986784140969156</v>
      </c>
      <c r="F113">
        <v>10.537643253834601</v>
      </c>
    </row>
    <row r="114" spans="1:6" x14ac:dyDescent="0.25">
      <c r="A114">
        <v>90</v>
      </c>
      <c r="B114">
        <v>12.031090920425168</v>
      </c>
      <c r="C114">
        <v>-0.85860195463156863</v>
      </c>
      <c r="E114">
        <v>39.427312775330392</v>
      </c>
      <c r="F114">
        <v>10.5737807138864</v>
      </c>
    </row>
    <row r="115" spans="1:6" x14ac:dyDescent="0.25">
      <c r="A115">
        <v>91</v>
      </c>
      <c r="B115">
        <v>12.003971756180903</v>
      </c>
      <c r="C115">
        <v>5.9859286079996465E-2</v>
      </c>
      <c r="E115">
        <v>39.867841409691628</v>
      </c>
      <c r="F115">
        <v>10.606808160625899</v>
      </c>
    </row>
    <row r="116" spans="1:6" x14ac:dyDescent="0.25">
      <c r="A116">
        <v>92</v>
      </c>
      <c r="B116">
        <v>11.976852591936639</v>
      </c>
      <c r="C116">
        <v>-0.76090581343494001</v>
      </c>
      <c r="E116">
        <v>40.308370044052857</v>
      </c>
      <c r="F116">
        <v>10.6070967020237</v>
      </c>
    </row>
    <row r="117" spans="1:6" x14ac:dyDescent="0.25">
      <c r="A117">
        <v>93</v>
      </c>
      <c r="B117">
        <v>11.949733427692374</v>
      </c>
      <c r="C117">
        <v>-1.0013109116119736</v>
      </c>
      <c r="E117">
        <v>40.748898678414093</v>
      </c>
      <c r="F117">
        <v>10.679110533413599</v>
      </c>
    </row>
    <row r="118" spans="1:6" x14ac:dyDescent="0.25">
      <c r="A118">
        <v>94</v>
      </c>
      <c r="B118">
        <v>11.922614263448111</v>
      </c>
      <c r="C118">
        <v>-1.7993869806346101</v>
      </c>
      <c r="E118">
        <v>41.189427312775329</v>
      </c>
      <c r="F118">
        <v>10.7094687859766</v>
      </c>
    </row>
    <row r="119" spans="1:6" x14ac:dyDescent="0.25">
      <c r="A119">
        <v>95</v>
      </c>
      <c r="B119">
        <v>11.895495099203846</v>
      </c>
      <c r="C119">
        <v>-1.0940497516585452</v>
      </c>
      <c r="E119">
        <v>41.629955947136558</v>
      </c>
      <c r="F119">
        <v>10.716076520284799</v>
      </c>
    </row>
    <row r="120" spans="1:6" x14ac:dyDescent="0.25">
      <c r="A120">
        <v>96</v>
      </c>
      <c r="B120">
        <v>11.86837593495958</v>
      </c>
      <c r="C120">
        <v>-1.2615677743336811</v>
      </c>
      <c r="E120">
        <v>42.070484581497794</v>
      </c>
      <c r="F120">
        <v>10.731387737558499</v>
      </c>
    </row>
    <row r="121" spans="1:6" x14ac:dyDescent="0.25">
      <c r="A121">
        <v>97</v>
      </c>
      <c r="B121">
        <v>11.841256770715315</v>
      </c>
      <c r="C121">
        <v>2.4073223231467846</v>
      </c>
      <c r="E121">
        <v>42.51101321585903</v>
      </c>
      <c r="F121">
        <v>10.7851505845238</v>
      </c>
    </row>
    <row r="122" spans="1:6" x14ac:dyDescent="0.25">
      <c r="A122">
        <v>98</v>
      </c>
      <c r="B122">
        <v>11.814137606471052</v>
      </c>
      <c r="C122">
        <v>0.67446465537154765</v>
      </c>
      <c r="E122">
        <v>42.951541850220259</v>
      </c>
      <c r="F122">
        <v>10.792395643958301</v>
      </c>
    </row>
    <row r="123" spans="1:6" x14ac:dyDescent="0.25">
      <c r="A123">
        <v>99</v>
      </c>
      <c r="B123">
        <v>11.787018442226787</v>
      </c>
      <c r="C123">
        <v>0.20484363901511315</v>
      </c>
      <c r="E123">
        <v>43.392070484581495</v>
      </c>
      <c r="F123">
        <v>10.796328108267501</v>
      </c>
    </row>
    <row r="124" spans="1:6" x14ac:dyDescent="0.25">
      <c r="A124">
        <v>100</v>
      </c>
      <c r="B124">
        <v>11.759899277982523</v>
      </c>
      <c r="C124">
        <v>0.38092232773327694</v>
      </c>
      <c r="E124">
        <v>43.832599118942724</v>
      </c>
      <c r="F124">
        <v>10.8014453475453</v>
      </c>
    </row>
    <row r="125" spans="1:6" x14ac:dyDescent="0.25">
      <c r="A125">
        <v>101</v>
      </c>
      <c r="B125">
        <v>11.732780113738258</v>
      </c>
      <c r="C125">
        <v>-6.8871967342458262E-2</v>
      </c>
      <c r="E125">
        <v>44.27312775330396</v>
      </c>
      <c r="F125">
        <v>10.8032182510231</v>
      </c>
    </row>
    <row r="126" spans="1:6" x14ac:dyDescent="0.25">
      <c r="A126">
        <v>102</v>
      </c>
      <c r="B126">
        <v>11.705660949493993</v>
      </c>
      <c r="C126">
        <v>-0.36742287505739313</v>
      </c>
      <c r="E126">
        <v>44.713656387665196</v>
      </c>
      <c r="F126">
        <v>10.8165675901179</v>
      </c>
    </row>
    <row r="127" spans="1:6" x14ac:dyDescent="0.25">
      <c r="A127">
        <v>103</v>
      </c>
      <c r="B127">
        <v>11.678541785249728</v>
      </c>
      <c r="C127">
        <v>0.95351932836007336</v>
      </c>
      <c r="E127">
        <v>45.154185022026425</v>
      </c>
      <c r="F127">
        <v>10.8362757840182</v>
      </c>
    </row>
    <row r="128" spans="1:6" x14ac:dyDescent="0.25">
      <c r="A128">
        <v>104</v>
      </c>
      <c r="B128">
        <v>11.651422621005464</v>
      </c>
      <c r="C128">
        <v>9.203426552513605E-2</v>
      </c>
      <c r="E128">
        <v>45.594713656387661</v>
      </c>
      <c r="F128">
        <v>10.838217460759999</v>
      </c>
    </row>
    <row r="129" spans="1:6" x14ac:dyDescent="0.25">
      <c r="A129">
        <v>105</v>
      </c>
      <c r="B129">
        <v>11.624303456761199</v>
      </c>
      <c r="C129">
        <v>0.53165921742620093</v>
      </c>
      <c r="E129">
        <v>46.035242290748897</v>
      </c>
      <c r="F129">
        <v>10.8630801444586</v>
      </c>
    </row>
    <row r="130" spans="1:6" x14ac:dyDescent="0.25">
      <c r="A130">
        <v>106</v>
      </c>
      <c r="B130">
        <v>11.597184292516935</v>
      </c>
      <c r="C130">
        <v>-5.1677771374635029E-2</v>
      </c>
      <c r="E130">
        <v>46.475770925110126</v>
      </c>
      <c r="F130">
        <v>10.8641973805909</v>
      </c>
    </row>
    <row r="131" spans="1:6" x14ac:dyDescent="0.25">
      <c r="A131">
        <v>107</v>
      </c>
      <c r="B131">
        <v>11.57006512827267</v>
      </c>
      <c r="C131">
        <v>-0.49168298513257014</v>
      </c>
      <c r="E131">
        <v>46.916299559471362</v>
      </c>
      <c r="F131">
        <v>10.8680885903786</v>
      </c>
    </row>
    <row r="132" spans="1:6" x14ac:dyDescent="0.25">
      <c r="A132">
        <v>108</v>
      </c>
      <c r="B132">
        <v>11.542945964028405</v>
      </c>
      <c r="C132">
        <v>-0.23145927894420559</v>
      </c>
      <c r="E132">
        <v>47.356828193832598</v>
      </c>
      <c r="F132">
        <v>10.9037708823633</v>
      </c>
    </row>
    <row r="133" spans="1:6" x14ac:dyDescent="0.25">
      <c r="A133">
        <v>109</v>
      </c>
      <c r="B133">
        <v>11.51582679978414</v>
      </c>
      <c r="C133">
        <v>3.1072511087320596</v>
      </c>
      <c r="E133">
        <v>47.797356828193827</v>
      </c>
      <c r="F133">
        <v>10.905926865556699</v>
      </c>
    </row>
    <row r="134" spans="1:6" x14ac:dyDescent="0.25">
      <c r="A134">
        <v>110</v>
      </c>
      <c r="B134">
        <v>11.488707635539877</v>
      </c>
      <c r="C134">
        <v>1.1058925185123236</v>
      </c>
      <c r="E134">
        <v>48.237885462555063</v>
      </c>
      <c r="F134">
        <v>10.938131884390501</v>
      </c>
    </row>
    <row r="135" spans="1:6" x14ac:dyDescent="0.25">
      <c r="A135">
        <v>111</v>
      </c>
      <c r="B135">
        <v>11.461588471295611</v>
      </c>
      <c r="C135">
        <v>0.34545825911858863</v>
      </c>
      <c r="E135">
        <v>48.678414096916292</v>
      </c>
      <c r="F135">
        <v>10.948422516080401</v>
      </c>
    </row>
    <row r="136" spans="1:6" x14ac:dyDescent="0.25">
      <c r="A136">
        <v>112</v>
      </c>
      <c r="B136">
        <v>11.434469307051348</v>
      </c>
      <c r="C136">
        <v>0.80265931996695272</v>
      </c>
      <c r="E136">
        <v>49.118942731277528</v>
      </c>
      <c r="F136">
        <v>11.0783821431401</v>
      </c>
    </row>
    <row r="137" spans="1:6" x14ac:dyDescent="0.25">
      <c r="A137">
        <v>113</v>
      </c>
      <c r="B137">
        <v>11.407350142807083</v>
      </c>
      <c r="C137">
        <v>0.63308344829011709</v>
      </c>
      <c r="E137">
        <v>49.559471365638764</v>
      </c>
      <c r="F137">
        <v>11.1012332832703</v>
      </c>
    </row>
    <row r="138" spans="1:6" x14ac:dyDescent="0.25">
      <c r="A138">
        <v>114</v>
      </c>
      <c r="B138">
        <v>11.380230978562818</v>
      </c>
      <c r="C138">
        <v>0.25538735829608328</v>
      </c>
      <c r="E138">
        <v>49.999999999999993</v>
      </c>
      <c r="F138">
        <v>11.120035632618301</v>
      </c>
    </row>
    <row r="139" spans="1:6" x14ac:dyDescent="0.25">
      <c r="A139">
        <v>115</v>
      </c>
      <c r="B139">
        <v>11.353111814318554</v>
      </c>
      <c r="C139">
        <v>1.3313101695964455</v>
      </c>
      <c r="E139">
        <v>50.440528634361229</v>
      </c>
      <c r="F139">
        <v>11.129256217245199</v>
      </c>
    </row>
    <row r="140" spans="1:6" x14ac:dyDescent="0.25">
      <c r="A140">
        <v>116</v>
      </c>
      <c r="B140">
        <v>11.325992650074289</v>
      </c>
      <c r="C140">
        <v>-0.16412311649568956</v>
      </c>
      <c r="E140">
        <v>50.881057268722465</v>
      </c>
      <c r="F140">
        <v>11.159513118525201</v>
      </c>
    </row>
    <row r="141" spans="1:6" x14ac:dyDescent="0.25">
      <c r="A141">
        <v>117</v>
      </c>
      <c r="B141">
        <v>11.298873485830024</v>
      </c>
      <c r="C141">
        <v>-0.72509277194362376</v>
      </c>
      <c r="E141">
        <v>51.321585903083694</v>
      </c>
      <c r="F141">
        <v>11.161869533578599</v>
      </c>
    </row>
    <row r="142" spans="1:6" x14ac:dyDescent="0.25">
      <c r="A142">
        <v>118</v>
      </c>
      <c r="B142">
        <v>11.27175432158576</v>
      </c>
      <c r="C142">
        <v>-1.1189952143056612</v>
      </c>
      <c r="E142">
        <v>51.76211453744493</v>
      </c>
      <c r="F142">
        <v>11.1648311325302</v>
      </c>
    </row>
    <row r="143" spans="1:6" x14ac:dyDescent="0.25">
      <c r="A143">
        <v>119</v>
      </c>
      <c r="B143">
        <v>11.244635157341495</v>
      </c>
      <c r="C143">
        <v>-0.45223951338319424</v>
      </c>
      <c r="E143">
        <v>52.202643171806166</v>
      </c>
      <c r="F143">
        <v>11.1717549024796</v>
      </c>
    </row>
    <row r="144" spans="1:6" x14ac:dyDescent="0.25">
      <c r="A144">
        <v>120</v>
      </c>
      <c r="B144">
        <v>11.21751599309723</v>
      </c>
      <c r="C144">
        <v>-9.7480360478929384E-2</v>
      </c>
      <c r="E144">
        <v>52.643171806167395</v>
      </c>
      <c r="F144">
        <v>11.172488965793599</v>
      </c>
    </row>
    <row r="145" spans="1:6" x14ac:dyDescent="0.25">
      <c r="A145">
        <v>121</v>
      </c>
      <c r="B145">
        <v>11.190396828852966</v>
      </c>
      <c r="C145">
        <v>2.3657619418414342</v>
      </c>
      <c r="E145">
        <v>53.083700440528631</v>
      </c>
      <c r="F145">
        <v>11.189518368516501</v>
      </c>
    </row>
    <row r="146" spans="1:6" x14ac:dyDescent="0.25">
      <c r="A146">
        <v>122</v>
      </c>
      <c r="B146">
        <v>11.163277664608701</v>
      </c>
      <c r="C146">
        <v>1.6992460479674989</v>
      </c>
      <c r="E146">
        <v>53.524229074889867</v>
      </c>
      <c r="F146">
        <v>11.215946778501699</v>
      </c>
    </row>
    <row r="147" spans="1:6" x14ac:dyDescent="0.25">
      <c r="A147">
        <v>123</v>
      </c>
      <c r="B147">
        <v>11.136158500364436</v>
      </c>
      <c r="C147">
        <v>-0.26806990998583657</v>
      </c>
      <c r="E147">
        <v>53.964757709251096</v>
      </c>
      <c r="F147">
        <v>11.224503239897199</v>
      </c>
    </row>
    <row r="148" spans="1:6" x14ac:dyDescent="0.25">
      <c r="A148">
        <v>124</v>
      </c>
      <c r="B148">
        <v>11.109039336120173</v>
      </c>
      <c r="C148">
        <v>8.047903239632781E-2</v>
      </c>
      <c r="E148">
        <v>54.405286343612332</v>
      </c>
      <c r="F148">
        <v>11.244290289142</v>
      </c>
    </row>
    <row r="149" spans="1:6" x14ac:dyDescent="0.25">
      <c r="A149">
        <v>125</v>
      </c>
      <c r="B149">
        <v>11.081920171875907</v>
      </c>
      <c r="C149">
        <v>0.16237011726609296</v>
      </c>
      <c r="E149">
        <v>54.845814977973561</v>
      </c>
      <c r="F149">
        <v>11.3114866850842</v>
      </c>
    </row>
    <row r="150" spans="1:6" x14ac:dyDescent="0.25">
      <c r="A150">
        <v>126</v>
      </c>
      <c r="B150">
        <v>11.054801007631642</v>
      </c>
      <c r="C150">
        <v>-0.14887414207494309</v>
      </c>
      <c r="E150">
        <v>55.286343612334797</v>
      </c>
      <c r="F150">
        <v>11.3382380744366</v>
      </c>
    </row>
    <row r="151" spans="1:6" x14ac:dyDescent="0.25">
      <c r="A151">
        <v>127</v>
      </c>
      <c r="B151">
        <v>11.027681843387379</v>
      </c>
      <c r="C151">
        <v>0.5126318243202217</v>
      </c>
      <c r="E151">
        <v>55.726872246696033</v>
      </c>
      <c r="F151">
        <v>11.3440989290337</v>
      </c>
    </row>
    <row r="152" spans="1:6" x14ac:dyDescent="0.25">
      <c r="A152">
        <v>128</v>
      </c>
      <c r="B152">
        <v>11.000562679143114</v>
      </c>
      <c r="C152">
        <v>-0.92116284966331285</v>
      </c>
      <c r="E152">
        <v>56.167400881057262</v>
      </c>
      <c r="F152">
        <v>11.3547264160474</v>
      </c>
    </row>
    <row r="153" spans="1:6" x14ac:dyDescent="0.25">
      <c r="A153">
        <v>129</v>
      </c>
      <c r="B153">
        <v>10.973443514898849</v>
      </c>
      <c r="C153">
        <v>-1.2380604948990488</v>
      </c>
      <c r="E153">
        <v>56.607929515418498</v>
      </c>
      <c r="F153">
        <v>11.5232939285148</v>
      </c>
    </row>
    <row r="154" spans="1:6" x14ac:dyDescent="0.25">
      <c r="A154">
        <v>130</v>
      </c>
      <c r="B154">
        <v>10.946324350654585</v>
      </c>
      <c r="C154">
        <v>-1.9484774980225854</v>
      </c>
      <c r="E154">
        <v>57.048458149779734</v>
      </c>
      <c r="F154">
        <v>11.528865797663499</v>
      </c>
    </row>
    <row r="155" spans="1:6" x14ac:dyDescent="0.25">
      <c r="A155">
        <v>131</v>
      </c>
      <c r="B155">
        <v>10.91920518641032</v>
      </c>
      <c r="C155">
        <v>-1.6990210841246203</v>
      </c>
      <c r="E155">
        <v>57.488986784140963</v>
      </c>
      <c r="F155">
        <v>11.540313667707601</v>
      </c>
    </row>
    <row r="156" spans="1:6" x14ac:dyDescent="0.25">
      <c r="A156">
        <v>132</v>
      </c>
      <c r="B156">
        <v>10.892086022166055</v>
      </c>
      <c r="C156">
        <v>-1.0745149596604548</v>
      </c>
      <c r="E156">
        <v>57.929515418502199</v>
      </c>
      <c r="F156">
        <v>11.5455065211423</v>
      </c>
    </row>
    <row r="157" spans="1:6" x14ac:dyDescent="0.25">
      <c r="A157">
        <v>133</v>
      </c>
      <c r="B157">
        <v>10.864966857921791</v>
      </c>
      <c r="C157">
        <v>1.6117297724262087</v>
      </c>
      <c r="E157">
        <v>58.370044052863435</v>
      </c>
      <c r="F157">
        <v>11.635618336858901</v>
      </c>
    </row>
    <row r="158" spans="1:6" x14ac:dyDescent="0.25">
      <c r="A158">
        <v>134</v>
      </c>
      <c r="B158">
        <v>10.837847693677526</v>
      </c>
      <c r="C158">
        <v>1.0321453422374738</v>
      </c>
      <c r="E158">
        <v>58.810572687224663</v>
      </c>
      <c r="F158">
        <v>11.6639081463958</v>
      </c>
    </row>
    <row r="159" spans="1:6" x14ac:dyDescent="0.25">
      <c r="A159">
        <v>135</v>
      </c>
      <c r="B159">
        <v>10.810728529433261</v>
      </c>
      <c r="C159">
        <v>-0.4470176763489615</v>
      </c>
      <c r="E159">
        <v>59.251101321585899</v>
      </c>
      <c r="F159">
        <v>11.733266744144901</v>
      </c>
    </row>
    <row r="160" spans="1:6" x14ac:dyDescent="0.25">
      <c r="A160">
        <v>136</v>
      </c>
      <c r="B160">
        <v>10.783609365188997</v>
      </c>
      <c r="C160">
        <v>8.0588015401902524E-2</v>
      </c>
      <c r="E160">
        <v>59.691629955947128</v>
      </c>
      <c r="F160">
        <v>11.7434568865306</v>
      </c>
    </row>
    <row r="161" spans="1:6" x14ac:dyDescent="0.25">
      <c r="A161">
        <v>137</v>
      </c>
      <c r="B161">
        <v>10.756490200944732</v>
      </c>
      <c r="C161">
        <v>-4.7021414968131836E-2</v>
      </c>
      <c r="E161">
        <v>60.132158590308364</v>
      </c>
      <c r="F161">
        <v>11.7543799111374</v>
      </c>
    </row>
    <row r="162" spans="1:6" x14ac:dyDescent="0.25">
      <c r="A162">
        <v>138</v>
      </c>
      <c r="B162">
        <v>10.729371036700467</v>
      </c>
      <c r="C162">
        <v>-0.70322793903166669</v>
      </c>
      <c r="E162">
        <v>60.5726872246696</v>
      </c>
      <c r="F162">
        <v>11.7623483380153</v>
      </c>
    </row>
    <row r="163" spans="1:6" x14ac:dyDescent="0.25">
      <c r="A163">
        <v>139</v>
      </c>
      <c r="B163">
        <v>10.702251872456204</v>
      </c>
      <c r="C163">
        <v>0.16082827200239613</v>
      </c>
      <c r="E163">
        <v>61.013215859030829</v>
      </c>
      <c r="F163">
        <v>11.7683980121889</v>
      </c>
    </row>
    <row r="164" spans="1:6" x14ac:dyDescent="0.25">
      <c r="A164">
        <v>140</v>
      </c>
      <c r="B164">
        <v>10.675132708211938</v>
      </c>
      <c r="C164">
        <v>-0.92685902116982888</v>
      </c>
      <c r="E164">
        <v>61.453744493392065</v>
      </c>
      <c r="F164">
        <v>11.7769742339699</v>
      </c>
    </row>
    <row r="165" spans="1:6" x14ac:dyDescent="0.25">
      <c r="A165">
        <v>141</v>
      </c>
      <c r="B165">
        <v>10.648013543967673</v>
      </c>
      <c r="C165">
        <v>-0.70584129883652302</v>
      </c>
      <c r="E165">
        <v>61.894273127753301</v>
      </c>
      <c r="F165">
        <v>11.7827545055176</v>
      </c>
    </row>
    <row r="166" spans="1:6" x14ac:dyDescent="0.25">
      <c r="A166">
        <v>142</v>
      </c>
      <c r="B166">
        <v>10.62089437972341</v>
      </c>
      <c r="C166">
        <v>-1.7674410201837105</v>
      </c>
      <c r="E166">
        <v>62.33480176211453</v>
      </c>
      <c r="F166">
        <v>11.789310582972499</v>
      </c>
    </row>
    <row r="167" spans="1:6" x14ac:dyDescent="0.25">
      <c r="A167">
        <v>143</v>
      </c>
      <c r="B167">
        <v>10.593775215479145</v>
      </c>
      <c r="C167">
        <v>-1.3459824949763739</v>
      </c>
      <c r="E167">
        <v>62.775330396475766</v>
      </c>
      <c r="F167">
        <v>11.8070467304142</v>
      </c>
    </row>
    <row r="168" spans="1:6" x14ac:dyDescent="0.25">
      <c r="A168">
        <v>144</v>
      </c>
      <c r="B168">
        <v>10.566656051234879</v>
      </c>
      <c r="C168">
        <v>-1.0158314207852897</v>
      </c>
      <c r="E168">
        <v>63.215859030837002</v>
      </c>
      <c r="F168">
        <v>11.869993035915</v>
      </c>
    </row>
    <row r="169" spans="1:6" x14ac:dyDescent="0.25">
      <c r="A169">
        <v>145</v>
      </c>
      <c r="B169">
        <v>10.539536886990616</v>
      </c>
      <c r="C169">
        <v>1.5302529404857843</v>
      </c>
      <c r="E169">
        <v>63.656387665198231</v>
      </c>
      <c r="F169">
        <v>11.883684430821599</v>
      </c>
    </row>
    <row r="170" spans="1:6" x14ac:dyDescent="0.25">
      <c r="A170">
        <v>146</v>
      </c>
      <c r="B170">
        <v>10.512417722746351</v>
      </c>
      <c r="C170">
        <v>1.2768928602261482</v>
      </c>
      <c r="E170">
        <v>64.096916299559467</v>
      </c>
      <c r="F170">
        <v>11.905330116589599</v>
      </c>
    </row>
    <row r="171" spans="1:6" x14ac:dyDescent="0.25">
      <c r="A171">
        <v>147</v>
      </c>
      <c r="B171">
        <v>10.485298558502087</v>
      </c>
      <c r="C171">
        <v>-0.27910349700458781</v>
      </c>
      <c r="E171">
        <v>64.53744493392071</v>
      </c>
      <c r="F171">
        <v>11.9274403618685</v>
      </c>
    </row>
    <row r="172" spans="1:6" x14ac:dyDescent="0.25">
      <c r="A172">
        <v>148</v>
      </c>
      <c r="B172">
        <v>10.458179394257822</v>
      </c>
      <c r="C172">
        <v>-0.28450798556262313</v>
      </c>
      <c r="E172">
        <v>64.977973568281939</v>
      </c>
      <c r="F172">
        <v>11.985498080138299</v>
      </c>
    </row>
    <row r="173" spans="1:6" x14ac:dyDescent="0.25">
      <c r="A173">
        <v>149</v>
      </c>
      <c r="B173">
        <v>10.431060230013557</v>
      </c>
      <c r="C173">
        <v>-1.0099185945866562</v>
      </c>
      <c r="E173">
        <v>65.418502202643168</v>
      </c>
      <c r="F173">
        <v>11.9918620812419</v>
      </c>
    </row>
    <row r="174" spans="1:6" x14ac:dyDescent="0.25">
      <c r="A174">
        <v>150</v>
      </c>
      <c r="B174">
        <v>10.403941065769292</v>
      </c>
      <c r="C174">
        <v>-1.1672629378002721</v>
      </c>
      <c r="E174">
        <v>65.859030837004411</v>
      </c>
      <c r="F174">
        <v>11.996086087731101</v>
      </c>
    </row>
    <row r="175" spans="1:6" x14ac:dyDescent="0.25">
      <c r="A175">
        <v>151</v>
      </c>
      <c r="B175">
        <v>10.376821901525027</v>
      </c>
      <c r="C175">
        <v>-0.49510632784158659</v>
      </c>
      <c r="E175">
        <v>66.29955947136564</v>
      </c>
      <c r="F175">
        <v>12.0098894209605</v>
      </c>
    </row>
    <row r="176" spans="1:6" x14ac:dyDescent="0.25">
      <c r="A176">
        <v>152</v>
      </c>
      <c r="B176">
        <v>10.349702737280763</v>
      </c>
      <c r="C176">
        <v>-1.0808762990645437</v>
      </c>
      <c r="E176">
        <v>66.740088105726869</v>
      </c>
      <c r="F176">
        <v>12.0404335910972</v>
      </c>
    </row>
    <row r="177" spans="1:6" x14ac:dyDescent="0.25">
      <c r="A177">
        <v>153</v>
      </c>
      <c r="B177">
        <v>10.3225835730365</v>
      </c>
      <c r="C177">
        <v>-1.3441540628559103</v>
      </c>
      <c r="E177">
        <v>67.180616740088112</v>
      </c>
      <c r="F177">
        <v>12.0611506304217</v>
      </c>
    </row>
    <row r="178" spans="1:6" x14ac:dyDescent="0.25">
      <c r="A178">
        <v>154</v>
      </c>
      <c r="B178">
        <v>10.295464408792235</v>
      </c>
      <c r="C178">
        <v>-2.5026875069911947</v>
      </c>
      <c r="E178">
        <v>67.621145374449341</v>
      </c>
      <c r="F178">
        <v>12.063831042260899</v>
      </c>
    </row>
    <row r="179" spans="1:6" x14ac:dyDescent="0.25">
      <c r="A179">
        <v>155</v>
      </c>
      <c r="B179">
        <v>10.268345244547969</v>
      </c>
      <c r="C179">
        <v>-1.7889080314814887</v>
      </c>
      <c r="E179">
        <v>68.06167400881057</v>
      </c>
      <c r="F179">
        <v>12.0697898274764</v>
      </c>
    </row>
    <row r="180" spans="1:6" x14ac:dyDescent="0.25">
      <c r="A180">
        <v>156</v>
      </c>
      <c r="B180">
        <v>10.241226080303704</v>
      </c>
      <c r="C180">
        <v>-1.7990674252779542</v>
      </c>
      <c r="E180">
        <v>68.502202643171813</v>
      </c>
      <c r="F180">
        <v>12.070743450517201</v>
      </c>
    </row>
    <row r="181" spans="1:6" x14ac:dyDescent="0.25">
      <c r="A181">
        <v>157</v>
      </c>
      <c r="B181">
        <v>10.214106916059439</v>
      </c>
      <c r="C181">
        <v>0.88712636721086113</v>
      </c>
      <c r="E181">
        <v>68.942731277533042</v>
      </c>
      <c r="F181">
        <v>12.1408216057158</v>
      </c>
    </row>
    <row r="182" spans="1:6" x14ac:dyDescent="0.25">
      <c r="A182">
        <v>158</v>
      </c>
      <c r="B182">
        <v>10.186987751815176</v>
      </c>
      <c r="C182">
        <v>0.49212278159842349</v>
      </c>
      <c r="E182">
        <v>69.383259911894271</v>
      </c>
      <c r="F182">
        <v>12.1559626741874</v>
      </c>
    </row>
    <row r="183" spans="1:6" x14ac:dyDescent="0.25">
      <c r="A183">
        <v>159</v>
      </c>
      <c r="B183">
        <v>10.159868587570912</v>
      </c>
      <c r="C183">
        <v>-0.42551731507899149</v>
      </c>
      <c r="E183">
        <v>69.823788546255514</v>
      </c>
      <c r="F183">
        <v>12.185562128385</v>
      </c>
    </row>
    <row r="184" spans="1:6" x14ac:dyDescent="0.25">
      <c r="A184">
        <v>160</v>
      </c>
      <c r="B184">
        <v>10.132749423326647</v>
      </c>
      <c r="C184">
        <v>-1.1677463831634363</v>
      </c>
      <c r="E184">
        <v>70.264317180616743</v>
      </c>
      <c r="F184">
        <v>12.237128627018301</v>
      </c>
    </row>
    <row r="185" spans="1:6" x14ac:dyDescent="0.25">
      <c r="A185">
        <v>161</v>
      </c>
      <c r="B185">
        <v>10.105630259082382</v>
      </c>
      <c r="C185">
        <v>-1.3073933681244512</v>
      </c>
      <c r="E185">
        <v>70.704845814977972</v>
      </c>
      <c r="F185">
        <v>12.305398164265499</v>
      </c>
    </row>
    <row r="186" spans="1:6" x14ac:dyDescent="0.25">
      <c r="A186">
        <v>162</v>
      </c>
      <c r="B186">
        <v>10.078511094838117</v>
      </c>
      <c r="C186">
        <v>-0.88389751337347633</v>
      </c>
      <c r="E186">
        <v>71.145374449339215</v>
      </c>
      <c r="F186">
        <v>12.3891350076662</v>
      </c>
    </row>
    <row r="187" spans="1:6" x14ac:dyDescent="0.25">
      <c r="A187">
        <v>163</v>
      </c>
      <c r="B187">
        <v>10.051391930593853</v>
      </c>
      <c r="C187">
        <v>-0.76163878861943246</v>
      </c>
      <c r="E187">
        <v>71.585903083700444</v>
      </c>
      <c r="F187">
        <v>12.476696630348</v>
      </c>
    </row>
    <row r="188" spans="1:6" x14ac:dyDescent="0.25">
      <c r="A188">
        <v>164</v>
      </c>
      <c r="B188">
        <v>10.024272766349588</v>
      </c>
      <c r="C188">
        <v>-1.1232452826148389</v>
      </c>
      <c r="E188">
        <v>72.026431718061673</v>
      </c>
      <c r="F188">
        <v>12.488602261842599</v>
      </c>
    </row>
    <row r="189" spans="1:6" x14ac:dyDescent="0.25">
      <c r="A189">
        <v>165</v>
      </c>
      <c r="B189">
        <v>9.9971536021053247</v>
      </c>
      <c r="C189">
        <v>-1.6468028416934253</v>
      </c>
      <c r="E189">
        <v>72.466960352422916</v>
      </c>
      <c r="F189">
        <v>12.5146666412604</v>
      </c>
    </row>
    <row r="190" spans="1:6" x14ac:dyDescent="0.25">
      <c r="A190">
        <v>166</v>
      </c>
      <c r="B190">
        <v>9.9700344378610595</v>
      </c>
      <c r="C190">
        <v>-2.1097706000732996</v>
      </c>
      <c r="E190">
        <v>72.907488986784145</v>
      </c>
      <c r="F190">
        <v>12.594185146813601</v>
      </c>
    </row>
    <row r="191" spans="1:6" x14ac:dyDescent="0.25">
      <c r="A191">
        <v>167</v>
      </c>
      <c r="B191">
        <v>9.9429152736167943</v>
      </c>
      <c r="C191">
        <v>-2.2329010701718142</v>
      </c>
      <c r="E191">
        <v>73.348017621145374</v>
      </c>
      <c r="F191">
        <v>12.5946001540522</v>
      </c>
    </row>
    <row r="192" spans="1:6" x14ac:dyDescent="0.25">
      <c r="A192">
        <v>168</v>
      </c>
      <c r="B192">
        <v>9.9157961093725291</v>
      </c>
      <c r="C192">
        <v>-1.1928820033386796</v>
      </c>
      <c r="E192">
        <v>73.788546255506603</v>
      </c>
      <c r="F192">
        <v>12.632061113609801</v>
      </c>
    </row>
    <row r="193" spans="1:6" x14ac:dyDescent="0.25">
      <c r="A193">
        <v>169</v>
      </c>
      <c r="B193">
        <v>9.8886769451282657</v>
      </c>
      <c r="C193">
        <v>0.89647363939553415</v>
      </c>
      <c r="E193">
        <v>74.229074889867846</v>
      </c>
      <c r="F193">
        <v>12.684421983915</v>
      </c>
    </row>
    <row r="194" spans="1:6" x14ac:dyDescent="0.25">
      <c r="A194">
        <v>170</v>
      </c>
      <c r="B194">
        <v>9.8615577808840005</v>
      </c>
      <c r="C194">
        <v>-5.2414407363805537E-3</v>
      </c>
      <c r="E194">
        <v>74.669603524229075</v>
      </c>
      <c r="F194">
        <v>12.792219189861299</v>
      </c>
    </row>
    <row r="195" spans="1:6" x14ac:dyDescent="0.25">
      <c r="A195">
        <v>171</v>
      </c>
      <c r="B195">
        <v>9.8344386166397371</v>
      </c>
      <c r="C195">
        <v>-0.97382816876617717</v>
      </c>
      <c r="E195">
        <v>75.110132158590304</v>
      </c>
      <c r="F195">
        <v>12.795457633243901</v>
      </c>
    </row>
    <row r="196" spans="1:6" x14ac:dyDescent="0.25">
      <c r="A196">
        <v>172</v>
      </c>
      <c r="B196">
        <v>9.8073194523954719</v>
      </c>
      <c r="C196">
        <v>-0.30324826827029128</v>
      </c>
      <c r="E196">
        <v>75.550660792951547</v>
      </c>
      <c r="F196">
        <v>12.826173058498</v>
      </c>
    </row>
    <row r="197" spans="1:6" x14ac:dyDescent="0.25">
      <c r="A197">
        <v>173</v>
      </c>
      <c r="B197">
        <v>9.7802002881512067</v>
      </c>
      <c r="C197">
        <v>-0.84647008068280627</v>
      </c>
      <c r="E197">
        <v>75.991189427312776</v>
      </c>
      <c r="F197">
        <v>12.8625237125762</v>
      </c>
    </row>
    <row r="198" spans="1:6" x14ac:dyDescent="0.25">
      <c r="A198">
        <v>174</v>
      </c>
      <c r="B198">
        <v>9.7530811239069415</v>
      </c>
      <c r="C198">
        <v>-1.5072931870507809</v>
      </c>
      <c r="E198">
        <v>76.431718061674005</v>
      </c>
      <c r="F198">
        <v>12.890167075462999</v>
      </c>
    </row>
    <row r="199" spans="1:6" x14ac:dyDescent="0.25">
      <c r="A199">
        <v>175</v>
      </c>
      <c r="B199">
        <v>9.7259619596626781</v>
      </c>
      <c r="C199">
        <v>-0.88656029692900873</v>
      </c>
      <c r="E199">
        <v>76.872246696035248</v>
      </c>
      <c r="F199">
        <v>12.8930250407356</v>
      </c>
    </row>
    <row r="200" spans="1:6" x14ac:dyDescent="0.25">
      <c r="A200">
        <v>176</v>
      </c>
      <c r="B200">
        <v>9.6988427954184129</v>
      </c>
      <c r="C200">
        <v>-0.60488594290968223</v>
      </c>
      <c r="E200">
        <v>77.312775330396477</v>
      </c>
      <c r="F200">
        <v>12.911682543941</v>
      </c>
    </row>
    <row r="201" spans="1:6" x14ac:dyDescent="0.25">
      <c r="A201">
        <v>177</v>
      </c>
      <c r="B201">
        <v>9.6717236311741495</v>
      </c>
      <c r="C201">
        <v>-0.69095595747048932</v>
      </c>
      <c r="E201">
        <v>77.753303964757706</v>
      </c>
      <c r="F201">
        <v>12.940044362006301</v>
      </c>
    </row>
    <row r="202" spans="1:6" x14ac:dyDescent="0.25">
      <c r="A202">
        <v>178</v>
      </c>
      <c r="B202">
        <v>9.6446044669298843</v>
      </c>
      <c r="C202">
        <v>-1.4595798521269945</v>
      </c>
      <c r="E202">
        <v>78.193832599118949</v>
      </c>
      <c r="F202">
        <v>12.948363767984899</v>
      </c>
    </row>
    <row r="203" spans="1:6" x14ac:dyDescent="0.25">
      <c r="A203">
        <v>179</v>
      </c>
      <c r="B203">
        <v>9.6174853026856191</v>
      </c>
      <c r="C203">
        <v>-2.3465145248990691</v>
      </c>
      <c r="E203">
        <v>78.634361233480178</v>
      </c>
      <c r="F203">
        <v>12.9835218184633</v>
      </c>
    </row>
    <row r="204" spans="1:6" x14ac:dyDescent="0.25">
      <c r="A204">
        <v>180</v>
      </c>
      <c r="B204">
        <v>9.5903661384413539</v>
      </c>
      <c r="C204">
        <v>-1.0014490484689542</v>
      </c>
      <c r="E204">
        <v>79.074889867841406</v>
      </c>
      <c r="F204">
        <v>12.9996017411798</v>
      </c>
    </row>
    <row r="205" spans="1:6" x14ac:dyDescent="0.25">
      <c r="A205">
        <v>181</v>
      </c>
      <c r="B205">
        <v>9.5632469741970905</v>
      </c>
      <c r="C205">
        <v>2.342083142392509</v>
      </c>
      <c r="E205">
        <v>79.51541850220265</v>
      </c>
      <c r="F205">
        <v>13.0790320816701</v>
      </c>
    </row>
    <row r="206" spans="1:6" x14ac:dyDescent="0.25">
      <c r="A206">
        <v>182</v>
      </c>
      <c r="B206">
        <v>9.5361278099528253</v>
      </c>
      <c r="C206">
        <v>0.46641181753737548</v>
      </c>
      <c r="E206">
        <v>79.955947136563879</v>
      </c>
      <c r="F206">
        <v>13.085111236246499</v>
      </c>
    </row>
    <row r="207" spans="1:6" x14ac:dyDescent="0.25">
      <c r="A207">
        <v>183</v>
      </c>
      <c r="B207">
        <v>9.5090086457085619</v>
      </c>
      <c r="C207">
        <v>0.62838328751203854</v>
      </c>
      <c r="E207">
        <v>80.396475770925107</v>
      </c>
      <c r="F207">
        <v>13.2183132733731</v>
      </c>
    </row>
    <row r="208" spans="1:6" x14ac:dyDescent="0.25">
      <c r="A208">
        <v>184</v>
      </c>
      <c r="B208">
        <v>9.4818894814642967</v>
      </c>
      <c r="C208">
        <v>-0.46608164209654745</v>
      </c>
      <c r="E208">
        <v>80.837004405286351</v>
      </c>
      <c r="F208">
        <v>13.408460182572099</v>
      </c>
    </row>
    <row r="209" spans="1:6" x14ac:dyDescent="0.25">
      <c r="A209">
        <v>185</v>
      </c>
      <c r="B209">
        <v>9.4547703172200315</v>
      </c>
      <c r="C209">
        <v>-0.60732287808380114</v>
      </c>
      <c r="E209">
        <v>81.277533039647579</v>
      </c>
      <c r="F209">
        <v>13.551631014491401</v>
      </c>
    </row>
    <row r="210" spans="1:6" x14ac:dyDescent="0.25">
      <c r="A210">
        <v>186</v>
      </c>
      <c r="B210">
        <v>9.4276511529757663</v>
      </c>
      <c r="C210">
        <v>-0.54449278184165628</v>
      </c>
      <c r="E210">
        <v>81.718061674008808</v>
      </c>
      <c r="F210">
        <v>13.556158770694401</v>
      </c>
    </row>
    <row r="211" spans="1:6" x14ac:dyDescent="0.25">
      <c r="A211">
        <v>187</v>
      </c>
      <c r="B211">
        <v>9.4005319887315029</v>
      </c>
      <c r="C211">
        <v>0.44477612272043743</v>
      </c>
      <c r="E211">
        <v>82.158590308370052</v>
      </c>
      <c r="F211">
        <v>13.6238377743265</v>
      </c>
    </row>
    <row r="212" spans="1:6" x14ac:dyDescent="0.25">
      <c r="A212">
        <v>188</v>
      </c>
      <c r="B212">
        <v>9.3734128244872377</v>
      </c>
      <c r="C212">
        <v>-0.38499318565417795</v>
      </c>
      <c r="E212">
        <v>82.59911894273128</v>
      </c>
      <c r="F212">
        <v>13.700866564958</v>
      </c>
    </row>
    <row r="213" spans="1:6" x14ac:dyDescent="0.25">
      <c r="A213">
        <v>189</v>
      </c>
      <c r="B213">
        <v>9.3462936602429743</v>
      </c>
      <c r="C213">
        <v>-0.83840924687964424</v>
      </c>
      <c r="E213">
        <v>83.039647577092509</v>
      </c>
      <c r="F213">
        <v>13.7523369037492</v>
      </c>
    </row>
    <row r="214" spans="1:6" x14ac:dyDescent="0.25">
      <c r="A214">
        <v>190</v>
      </c>
      <c r="B214">
        <v>9.3191744959987091</v>
      </c>
      <c r="C214">
        <v>-1.0248537474431583</v>
      </c>
      <c r="E214">
        <v>83.480176211453752</v>
      </c>
      <c r="F214">
        <v>13.8393172072269</v>
      </c>
    </row>
    <row r="215" spans="1:6" x14ac:dyDescent="0.25">
      <c r="A215">
        <v>191</v>
      </c>
      <c r="B215">
        <v>9.2920553317544439</v>
      </c>
      <c r="C215">
        <v>-1.7826322918982243</v>
      </c>
      <c r="E215">
        <v>83.920704845814981</v>
      </c>
      <c r="F215">
        <v>13.8952967610189</v>
      </c>
    </row>
    <row r="216" spans="1:6" x14ac:dyDescent="0.25">
      <c r="A216">
        <v>192</v>
      </c>
      <c r="B216">
        <v>9.2649361675101787</v>
      </c>
      <c r="C216">
        <v>-0.52218009847386782</v>
      </c>
      <c r="E216">
        <v>84.36123348017621</v>
      </c>
      <c r="F216">
        <v>13.9956895410496</v>
      </c>
    </row>
    <row r="217" spans="1:6" x14ac:dyDescent="0.25">
      <c r="A217">
        <v>193</v>
      </c>
      <c r="B217">
        <v>9.2378170032659153</v>
      </c>
      <c r="C217">
        <v>2.4954497408789855</v>
      </c>
      <c r="E217">
        <v>84.801762114537453</v>
      </c>
      <c r="F217">
        <v>14.1356808126726</v>
      </c>
    </row>
    <row r="218" spans="1:6" x14ac:dyDescent="0.25">
      <c r="A218">
        <v>194</v>
      </c>
      <c r="B218">
        <v>9.2106978390216501</v>
      </c>
      <c r="C218">
        <v>1.2935941550093499</v>
      </c>
      <c r="E218">
        <v>85.242290748898682</v>
      </c>
      <c r="F218">
        <v>14.226298584799499</v>
      </c>
    </row>
    <row r="219" spans="1:6" x14ac:dyDescent="0.25">
      <c r="A219">
        <v>195</v>
      </c>
      <c r="B219">
        <v>9.1835786747773867</v>
      </c>
      <c r="C219">
        <v>0.52103168508105391</v>
      </c>
      <c r="E219">
        <v>85.682819383259911</v>
      </c>
      <c r="F219">
        <v>14.229214282811601</v>
      </c>
    </row>
    <row r="220" spans="1:6" x14ac:dyDescent="0.25">
      <c r="A220">
        <v>196</v>
      </c>
      <c r="B220">
        <v>9.1564595105331215</v>
      </c>
      <c r="C220">
        <v>-0.24874141514623105</v>
      </c>
      <c r="E220">
        <v>86.12334801762114</v>
      </c>
      <c r="F220">
        <v>14.2485790938621</v>
      </c>
    </row>
    <row r="221" spans="1:6" x14ac:dyDescent="0.25">
      <c r="A221">
        <v>197</v>
      </c>
      <c r="B221">
        <v>9.1293403462888563</v>
      </c>
      <c r="C221">
        <v>0.28766040114608415</v>
      </c>
      <c r="E221">
        <v>86.563876651982383</v>
      </c>
      <c r="F221">
        <v>14.258787436608401</v>
      </c>
    </row>
    <row r="222" spans="1:6" x14ac:dyDescent="0.25">
      <c r="A222">
        <v>198</v>
      </c>
      <c r="B222">
        <v>9.1022211820445911</v>
      </c>
      <c r="C222">
        <v>-0.3866989846213702</v>
      </c>
      <c r="E222">
        <v>87.004405286343612</v>
      </c>
      <c r="F222">
        <v>14.280508224643</v>
      </c>
    </row>
    <row r="223" spans="1:6" x14ac:dyDescent="0.25">
      <c r="A223">
        <v>199</v>
      </c>
      <c r="B223">
        <v>9.0751020178003277</v>
      </c>
      <c r="C223">
        <v>0.60030933433182199</v>
      </c>
      <c r="E223">
        <v>87.444933920704841</v>
      </c>
      <c r="F223">
        <v>14.425350047120601</v>
      </c>
    </row>
    <row r="224" spans="1:6" x14ac:dyDescent="0.25">
      <c r="A224">
        <v>200</v>
      </c>
      <c r="B224">
        <v>9.0479828535560625</v>
      </c>
      <c r="C224">
        <v>5.2428086751207914E-2</v>
      </c>
      <c r="E224">
        <v>87.885462555066084</v>
      </c>
      <c r="F224">
        <v>14.4335823745174</v>
      </c>
    </row>
    <row r="225" spans="1:6" x14ac:dyDescent="0.25">
      <c r="A225">
        <v>201</v>
      </c>
      <c r="B225">
        <v>9.020863689311799</v>
      </c>
      <c r="C225">
        <v>0.20383142908070084</v>
      </c>
      <c r="E225">
        <v>88.325991189427313</v>
      </c>
      <c r="F225">
        <v>14.4433640728583</v>
      </c>
    </row>
    <row r="226" spans="1:6" x14ac:dyDescent="0.25">
      <c r="A226">
        <v>202</v>
      </c>
      <c r="B226">
        <v>8.9937445250675339</v>
      </c>
      <c r="C226">
        <v>-0.4381588070939646</v>
      </c>
      <c r="E226">
        <v>88.766519823788542</v>
      </c>
      <c r="F226">
        <v>14.5554557092204</v>
      </c>
    </row>
    <row r="227" spans="1:6" x14ac:dyDescent="0.25">
      <c r="A227">
        <v>203</v>
      </c>
      <c r="B227">
        <v>8.9666253608232687</v>
      </c>
      <c r="C227">
        <v>-0.59606113549655859</v>
      </c>
      <c r="E227">
        <v>89.207048458149785</v>
      </c>
      <c r="F227">
        <v>14.5854832832329</v>
      </c>
    </row>
    <row r="228" spans="1:6" x14ac:dyDescent="0.25">
      <c r="A228">
        <v>204</v>
      </c>
      <c r="B228">
        <v>8.9395061965790035</v>
      </c>
      <c r="C228">
        <v>-0.31211726441838294</v>
      </c>
      <c r="E228">
        <v>89.647577092511014</v>
      </c>
      <c r="F228">
        <v>14.589864266496299</v>
      </c>
    </row>
    <row r="229" spans="1:6" x14ac:dyDescent="0.25">
      <c r="A229">
        <v>205</v>
      </c>
      <c r="B229">
        <v>8.9123870323347401</v>
      </c>
      <c r="C229">
        <v>2.8499613056805604</v>
      </c>
      <c r="E229">
        <v>90.088105726872243</v>
      </c>
      <c r="F229">
        <v>14.623077908516199</v>
      </c>
    </row>
    <row r="230" spans="1:6" x14ac:dyDescent="0.25">
      <c r="A230">
        <v>206</v>
      </c>
      <c r="B230">
        <v>8.8852678680904749</v>
      </c>
      <c r="C230">
        <v>1.9179503829326254</v>
      </c>
      <c r="E230">
        <v>90.528634361233486</v>
      </c>
      <c r="F230">
        <v>14.6770965923023</v>
      </c>
    </row>
    <row r="231" spans="1:6" x14ac:dyDescent="0.25">
      <c r="A231">
        <v>207</v>
      </c>
      <c r="B231">
        <v>8.8581487038462114</v>
      </c>
      <c r="C231">
        <v>0.57781846953013805</v>
      </c>
      <c r="E231">
        <v>90.969162995594715</v>
      </c>
      <c r="F231">
        <v>14.7076154416823</v>
      </c>
    </row>
    <row r="232" spans="1:6" x14ac:dyDescent="0.25">
      <c r="A232">
        <v>208</v>
      </c>
      <c r="B232">
        <v>8.8310295396019463</v>
      </c>
      <c r="C232">
        <v>0.63155629582964323</v>
      </c>
      <c r="E232">
        <v>91.409691629955944</v>
      </c>
      <c r="F232">
        <v>14.7076367570061</v>
      </c>
    </row>
    <row r="233" spans="1:6" x14ac:dyDescent="0.25">
      <c r="A233">
        <v>209</v>
      </c>
      <c r="B233">
        <v>8.8039103753576811</v>
      </c>
      <c r="C233">
        <v>0.92606300989974955</v>
      </c>
      <c r="E233">
        <v>91.850220264317187</v>
      </c>
      <c r="F233">
        <v>14.8011528253016</v>
      </c>
    </row>
    <row r="234" spans="1:6" x14ac:dyDescent="0.25">
      <c r="A234">
        <v>210</v>
      </c>
      <c r="B234">
        <v>8.7767912111134159</v>
      </c>
      <c r="C234">
        <v>0.30529552704972396</v>
      </c>
      <c r="E234">
        <v>92.290748898678416</v>
      </c>
      <c r="F234">
        <v>14.808764092082701</v>
      </c>
    </row>
    <row r="235" spans="1:6" x14ac:dyDescent="0.25">
      <c r="A235">
        <v>211</v>
      </c>
      <c r="B235">
        <v>8.7496720468691525</v>
      </c>
      <c r="C235">
        <v>0.97099424715635685</v>
      </c>
      <c r="E235">
        <v>92.731277533039645</v>
      </c>
      <c r="F235">
        <v>14.953915931988201</v>
      </c>
    </row>
    <row r="236" spans="1:6" x14ac:dyDescent="0.25">
      <c r="A236">
        <v>212</v>
      </c>
      <c r="B236">
        <v>8.7225528826248873</v>
      </c>
      <c r="C236">
        <v>0.43386168369964295</v>
      </c>
      <c r="E236">
        <v>93.171806167400888</v>
      </c>
      <c r="F236">
        <v>15.021907852899901</v>
      </c>
    </row>
    <row r="237" spans="1:6" x14ac:dyDescent="0.25">
      <c r="A237">
        <v>213</v>
      </c>
      <c r="B237">
        <v>8.6954337183806238</v>
      </c>
      <c r="C237">
        <v>0.78675133999781544</v>
      </c>
      <c r="E237">
        <v>93.612334801762117</v>
      </c>
      <c r="F237">
        <v>15.2320441726882</v>
      </c>
    </row>
    <row r="238" spans="1:6" x14ac:dyDescent="0.25">
      <c r="A238">
        <v>214</v>
      </c>
      <c r="B238">
        <v>8.6683145541363587</v>
      </c>
      <c r="C238">
        <v>0.39288459691843158</v>
      </c>
      <c r="E238">
        <v>94.052863436123346</v>
      </c>
      <c r="F238">
        <v>15.4082957005055</v>
      </c>
    </row>
    <row r="239" spans="1:6" x14ac:dyDescent="0.25">
      <c r="A239">
        <v>215</v>
      </c>
      <c r="B239">
        <v>8.6411953898920935</v>
      </c>
      <c r="C239">
        <v>0.11715052176787566</v>
      </c>
      <c r="E239">
        <v>94.493392070484589</v>
      </c>
      <c r="F239">
        <v>15.687597811141799</v>
      </c>
    </row>
    <row r="240" spans="1:6" x14ac:dyDescent="0.25">
      <c r="A240">
        <v>216</v>
      </c>
      <c r="B240">
        <v>8.6140762256478283</v>
      </c>
      <c r="C240">
        <v>1.1070138889642021</v>
      </c>
      <c r="E240">
        <v>94.933920704845818</v>
      </c>
      <c r="F240">
        <v>15.7050562411223</v>
      </c>
    </row>
    <row r="241" spans="1:6" x14ac:dyDescent="0.25">
      <c r="A241">
        <v>217</v>
      </c>
      <c r="B241">
        <v>8.5869570614035649</v>
      </c>
      <c r="C241">
        <v>4.2085005718403359</v>
      </c>
      <c r="E241">
        <v>95.374449339207047</v>
      </c>
      <c r="F241">
        <v>15.772977204557099</v>
      </c>
    </row>
    <row r="242" spans="1:6" x14ac:dyDescent="0.25">
      <c r="A242">
        <v>218</v>
      </c>
      <c r="B242">
        <v>8.5598378971592997</v>
      </c>
      <c r="C242">
        <v>3.2085601150296004</v>
      </c>
      <c r="E242">
        <v>95.81497797356829</v>
      </c>
      <c r="F242">
        <v>15.784174735328801</v>
      </c>
    </row>
    <row r="243" spans="1:6" x14ac:dyDescent="0.25">
      <c r="A243">
        <v>219</v>
      </c>
      <c r="B243">
        <v>8.5327187329150362</v>
      </c>
      <c r="C243">
        <v>2.2838488572028641</v>
      </c>
      <c r="E243">
        <v>96.255506607929519</v>
      </c>
      <c r="F243">
        <v>15.854205519729</v>
      </c>
    </row>
    <row r="244" spans="1:6" x14ac:dyDescent="0.25">
      <c r="A244">
        <v>220</v>
      </c>
      <c r="B244">
        <v>8.505599568670771</v>
      </c>
      <c r="C244">
        <v>1.8287432391277285</v>
      </c>
      <c r="E244">
        <v>96.696035242290748</v>
      </c>
      <c r="F244">
        <v>16.115078753315601</v>
      </c>
    </row>
    <row r="245" spans="1:6" x14ac:dyDescent="0.25">
      <c r="A245">
        <v>221</v>
      </c>
      <c r="B245">
        <v>8.4784804044265059</v>
      </c>
      <c r="C245">
        <v>2.0591628494080947</v>
      </c>
      <c r="E245">
        <v>97.136563876651977</v>
      </c>
      <c r="F245">
        <v>16.252532889109801</v>
      </c>
    </row>
    <row r="246" spans="1:6" x14ac:dyDescent="0.25">
      <c r="A246">
        <v>222</v>
      </c>
      <c r="B246">
        <v>8.4513612401822407</v>
      </c>
      <c r="C246">
        <v>0.98573223077244876</v>
      </c>
      <c r="E246">
        <v>97.57709251101322</v>
      </c>
      <c r="F246">
        <v>16.281949147555299</v>
      </c>
    </row>
    <row r="247" spans="1:6" x14ac:dyDescent="0.25">
      <c r="A247">
        <v>223</v>
      </c>
      <c r="B247">
        <v>8.4242420759379772</v>
      </c>
      <c r="C247">
        <v>2.2918344443468222</v>
      </c>
      <c r="E247">
        <v>98.017621145374449</v>
      </c>
      <c r="F247">
        <v>16.287675258098201</v>
      </c>
    </row>
    <row r="248" spans="1:6" x14ac:dyDescent="0.25">
      <c r="A248">
        <v>224</v>
      </c>
      <c r="B248">
        <v>8.3971229116937121</v>
      </c>
      <c r="C248">
        <v>2.3992051965737886</v>
      </c>
      <c r="E248">
        <v>98.458149779735677</v>
      </c>
      <c r="F248">
        <v>16.694679666775102</v>
      </c>
    </row>
    <row r="249" spans="1:6" x14ac:dyDescent="0.25">
      <c r="A249">
        <v>225</v>
      </c>
      <c r="B249">
        <v>8.3700037474494486</v>
      </c>
      <c r="C249">
        <v>1.8537073909931507</v>
      </c>
      <c r="E249">
        <v>98.898678414096921</v>
      </c>
      <c r="F249">
        <v>17.003072506958901</v>
      </c>
    </row>
    <row r="250" spans="1:6" x14ac:dyDescent="0.25">
      <c r="A250">
        <v>226</v>
      </c>
      <c r="B250">
        <v>8.3428845832051834</v>
      </c>
      <c r="C250">
        <v>1.4987402496985265</v>
      </c>
      <c r="E250">
        <v>99.33920704845815</v>
      </c>
      <c r="F250">
        <v>17.307022864463899</v>
      </c>
    </row>
    <row r="251" spans="1:6" ht="15.75" thickBot="1" x14ac:dyDescent="0.3">
      <c r="A251" s="11">
        <v>227</v>
      </c>
      <c r="B251" s="11">
        <v>8.3157654189609183</v>
      </c>
      <c r="C251" s="11">
        <v>0.93518359102342252</v>
      </c>
      <c r="E251" s="11">
        <v>99.779735682819378</v>
      </c>
      <c r="F251" s="11">
        <v>17.872713528619801</v>
      </c>
    </row>
  </sheetData>
  <sortState xmlns:xlrd2="http://schemas.microsoft.com/office/spreadsheetml/2017/richdata2" ref="F25:F251">
    <sortCondition ref="F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2"/>
  <sheetViews>
    <sheetView topLeftCell="A15" workbookViewId="0">
      <selection activeCell="B26" sqref="B26"/>
    </sheetView>
  </sheetViews>
  <sheetFormatPr baseColWidth="10" defaultRowHeight="15" x14ac:dyDescent="0.25"/>
  <cols>
    <col min="1" max="1" width="32.85546875" bestFit="1" customWidth="1"/>
    <col min="2" max="2" width="31.855468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244</v>
      </c>
    </row>
    <row r="2" spans="1:9" ht="15.75" thickBot="1" x14ac:dyDescent="0.3"/>
    <row r="3" spans="1:9" x14ac:dyDescent="0.25">
      <c r="A3" s="13" t="s">
        <v>245</v>
      </c>
      <c r="B3" s="13"/>
    </row>
    <row r="4" spans="1:9" x14ac:dyDescent="0.25">
      <c r="A4" t="s">
        <v>246</v>
      </c>
      <c r="B4">
        <v>0.8512097247461603</v>
      </c>
    </row>
    <row r="5" spans="1:9" x14ac:dyDescent="0.25">
      <c r="A5" t="s">
        <v>247</v>
      </c>
      <c r="B5">
        <v>0.72455799550243405</v>
      </c>
    </row>
    <row r="6" spans="1:9" x14ac:dyDescent="0.25">
      <c r="A6" t="s">
        <v>248</v>
      </c>
      <c r="B6">
        <v>0.72209869189084863</v>
      </c>
    </row>
    <row r="7" spans="1:9" x14ac:dyDescent="0.25">
      <c r="A7" t="s">
        <v>232</v>
      </c>
      <c r="B7">
        <v>1.1712720242723385</v>
      </c>
    </row>
    <row r="8" spans="1:9" ht="15.75" thickBot="1" x14ac:dyDescent="0.3">
      <c r="A8" s="11" t="s">
        <v>249</v>
      </c>
      <c r="B8" s="11">
        <v>227</v>
      </c>
    </row>
    <row r="10" spans="1:9" ht="15.75" thickBot="1" x14ac:dyDescent="0.3">
      <c r="A10" t="s">
        <v>250</v>
      </c>
    </row>
    <row r="11" spans="1:9" x14ac:dyDescent="0.25">
      <c r="A11" s="12"/>
      <c r="B11" s="12" t="s">
        <v>255</v>
      </c>
      <c r="C11" s="12" t="s">
        <v>256</v>
      </c>
      <c r="D11" s="12" t="s">
        <v>257</v>
      </c>
      <c r="E11" s="12" t="s">
        <v>258</v>
      </c>
      <c r="F11" s="12" t="s">
        <v>259</v>
      </c>
    </row>
    <row r="12" spans="1:9" x14ac:dyDescent="0.25">
      <c r="A12" t="s">
        <v>251</v>
      </c>
      <c r="B12">
        <v>2</v>
      </c>
      <c r="C12">
        <v>808.36321409363813</v>
      </c>
      <c r="D12">
        <v>404.18160704681907</v>
      </c>
      <c r="E12">
        <v>294.61917271586555</v>
      </c>
      <c r="F12">
        <v>1.9203441487602616E-63</v>
      </c>
    </row>
    <row r="13" spans="1:9" x14ac:dyDescent="0.25">
      <c r="A13" t="s">
        <v>252</v>
      </c>
      <c r="B13">
        <v>224</v>
      </c>
      <c r="C13">
        <v>307.30070668483683</v>
      </c>
      <c r="D13">
        <v>1.3718781548430214</v>
      </c>
    </row>
    <row r="14" spans="1:9" ht="15.75" thickBot="1" x14ac:dyDescent="0.3">
      <c r="A14" s="11" t="s">
        <v>253</v>
      </c>
      <c r="B14" s="11">
        <v>226</v>
      </c>
      <c r="C14" s="11">
        <v>1115.6639207784749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260</v>
      </c>
      <c r="C16" s="12" t="s">
        <v>232</v>
      </c>
      <c r="D16" s="12" t="s">
        <v>261</v>
      </c>
      <c r="E16" s="12" t="s">
        <v>262</v>
      </c>
      <c r="F16" s="12" t="s">
        <v>263</v>
      </c>
      <c r="G16" s="12" t="s">
        <v>264</v>
      </c>
      <c r="H16" s="12" t="s">
        <v>265</v>
      </c>
      <c r="I16" s="12" t="s">
        <v>266</v>
      </c>
    </row>
    <row r="17" spans="1:9" x14ac:dyDescent="0.25">
      <c r="A17" t="s">
        <v>254</v>
      </c>
      <c r="B17">
        <v>15.910302346976643</v>
      </c>
      <c r="C17">
        <v>0.23529016103260875</v>
      </c>
      <c r="D17">
        <v>67.61992204498361</v>
      </c>
      <c r="E17">
        <v>5.0272496086247871E-151</v>
      </c>
      <c r="F17">
        <v>15.446636976606243</v>
      </c>
      <c r="G17">
        <v>16.373967717347043</v>
      </c>
      <c r="H17">
        <v>15.446636976606243</v>
      </c>
      <c r="I17">
        <v>16.373967717347043</v>
      </c>
    </row>
    <row r="18" spans="1:9" x14ac:dyDescent="0.25">
      <c r="A18" t="s">
        <v>230</v>
      </c>
      <c r="B18">
        <v>-6.480877065215096E-2</v>
      </c>
      <c r="C18">
        <v>4.7651853009647253E-3</v>
      </c>
      <c r="D18">
        <v>-13.600472292028233</v>
      </c>
      <c r="E18">
        <v>4.1145703912224584E-31</v>
      </c>
      <c r="F18">
        <v>-7.4199097037915912E-2</v>
      </c>
      <c r="G18">
        <v>-5.5418444266386008E-2</v>
      </c>
      <c r="H18">
        <v>-7.4199097037915912E-2</v>
      </c>
      <c r="I18">
        <v>-5.5418444266386008E-2</v>
      </c>
    </row>
    <row r="19" spans="1:9" ht="15.75" thickBot="1" x14ac:dyDescent="0.3">
      <c r="A19" s="11" t="s">
        <v>272</v>
      </c>
      <c r="B19" s="11">
        <v>1.6530529126265956E-4</v>
      </c>
      <c r="C19" s="11">
        <v>2.0241861593319444E-5</v>
      </c>
      <c r="D19" s="11">
        <v>8.1665063512348297</v>
      </c>
      <c r="E19" s="11">
        <v>2.307178122937324E-14</v>
      </c>
      <c r="F19" s="11">
        <v>1.2541645693374729E-4</v>
      </c>
      <c r="G19" s="11">
        <v>2.0519412559157182E-4</v>
      </c>
      <c r="H19" s="11">
        <v>1.2541645693374729E-4</v>
      </c>
      <c r="I19" s="11">
        <v>2.0519412559157182E-4</v>
      </c>
    </row>
    <row r="23" spans="1:9" x14ac:dyDescent="0.25">
      <c r="A23" t="s">
        <v>267</v>
      </c>
    </row>
    <row r="24" spans="1:9" ht="15.75" thickBot="1" x14ac:dyDescent="0.3"/>
    <row r="25" spans="1:9" x14ac:dyDescent="0.25">
      <c r="A25" s="12" t="s">
        <v>268</v>
      </c>
      <c r="B25" s="12" t="s">
        <v>269</v>
      </c>
      <c r="C25" s="12" t="s">
        <v>252</v>
      </c>
    </row>
    <row r="26" spans="1:9" x14ac:dyDescent="0.25">
      <c r="A26">
        <v>1</v>
      </c>
      <c r="B26">
        <v>15.845658881615755</v>
      </c>
      <c r="C26">
        <v>0.84902078515934676</v>
      </c>
    </row>
    <row r="27" spans="1:9" x14ac:dyDescent="0.25">
      <c r="A27">
        <v>2</v>
      </c>
      <c r="B27">
        <v>15.78134602683739</v>
      </c>
      <c r="C27">
        <v>1.5256768376265093</v>
      </c>
    </row>
    <row r="28" spans="1:9" x14ac:dyDescent="0.25">
      <c r="A28">
        <v>3</v>
      </c>
      <c r="B28">
        <v>15.717363782641552</v>
      </c>
      <c r="C28">
        <v>-1.2307541519252396E-2</v>
      </c>
    </row>
    <row r="29" spans="1:9" x14ac:dyDescent="0.25">
      <c r="A29">
        <v>4</v>
      </c>
      <c r="B29">
        <v>15.653712149028241</v>
      </c>
      <c r="C29">
        <v>-1.0638478825319417</v>
      </c>
    </row>
    <row r="30" spans="1:9" x14ac:dyDescent="0.25">
      <c r="A30">
        <v>5</v>
      </c>
      <c r="B30">
        <v>15.590391125997455</v>
      </c>
      <c r="C30">
        <v>-1.3640925411979552</v>
      </c>
    </row>
    <row r="31" spans="1:9" x14ac:dyDescent="0.25">
      <c r="A31">
        <v>6</v>
      </c>
      <c r="B31">
        <v>15.527400713549193</v>
      </c>
      <c r="C31">
        <v>-0.29535654086099328</v>
      </c>
    </row>
    <row r="32" spans="1:9" x14ac:dyDescent="0.25">
      <c r="A32">
        <v>7</v>
      </c>
      <c r="B32">
        <v>15.464740911683457</v>
      </c>
      <c r="C32">
        <v>-0.44283305878355606</v>
      </c>
    </row>
    <row r="33" spans="1:3" x14ac:dyDescent="0.25">
      <c r="A33">
        <v>8</v>
      </c>
      <c r="B33">
        <v>15.402411720400245</v>
      </c>
      <c r="C33">
        <v>-0.69477496339414557</v>
      </c>
    </row>
    <row r="34" spans="1:3" x14ac:dyDescent="0.25">
      <c r="A34">
        <v>9</v>
      </c>
      <c r="B34">
        <v>15.340413139699558</v>
      </c>
      <c r="C34">
        <v>-1.059904915056558</v>
      </c>
    </row>
    <row r="35" spans="1:3" x14ac:dyDescent="0.25">
      <c r="A35">
        <v>10</v>
      </c>
      <c r="B35">
        <v>15.278745169581398</v>
      </c>
      <c r="C35">
        <v>-0.69326188634849828</v>
      </c>
    </row>
    <row r="36" spans="1:3" x14ac:dyDescent="0.25">
      <c r="A36">
        <v>11</v>
      </c>
      <c r="B36">
        <v>15.217407810045763</v>
      </c>
      <c r="C36">
        <v>-1.665776795554363</v>
      </c>
    </row>
    <row r="37" spans="1:3" x14ac:dyDescent="0.25">
      <c r="A37">
        <v>12</v>
      </c>
      <c r="B37">
        <v>15.156401061092655</v>
      </c>
      <c r="C37">
        <v>-1.3170838538657552</v>
      </c>
    </row>
    <row r="38" spans="1:3" x14ac:dyDescent="0.25">
      <c r="A38">
        <v>13</v>
      </c>
      <c r="B38">
        <v>15.09572492272207</v>
      </c>
      <c r="C38">
        <v>2.7769886058977313</v>
      </c>
    </row>
    <row r="39" spans="1:3" x14ac:dyDescent="0.25">
      <c r="A39">
        <v>14</v>
      </c>
      <c r="B39">
        <v>15.035379394934012</v>
      </c>
      <c r="C39">
        <v>0.81882612479498817</v>
      </c>
    </row>
    <row r="40" spans="1:3" x14ac:dyDescent="0.25">
      <c r="A40">
        <v>15</v>
      </c>
      <c r="B40">
        <v>14.975364477728476</v>
      </c>
      <c r="C40">
        <v>-2.1448545740275549E-2</v>
      </c>
    </row>
    <row r="41" spans="1:3" x14ac:dyDescent="0.25">
      <c r="A41">
        <v>16</v>
      </c>
      <c r="B41">
        <v>14.915680171105468</v>
      </c>
      <c r="C41">
        <v>1.3719950869927331</v>
      </c>
    </row>
    <row r="42" spans="1:3" x14ac:dyDescent="0.25">
      <c r="A42">
        <v>17</v>
      </c>
      <c r="B42">
        <v>14.856326475064984</v>
      </c>
      <c r="C42">
        <v>-0.43097642794438329</v>
      </c>
    </row>
    <row r="43" spans="1:3" x14ac:dyDescent="0.25">
      <c r="A43">
        <v>18</v>
      </c>
      <c r="B43">
        <v>14.797303389607027</v>
      </c>
      <c r="C43">
        <v>1.4552294995027744</v>
      </c>
    </row>
    <row r="44" spans="1:3" x14ac:dyDescent="0.25">
      <c r="A44">
        <v>19</v>
      </c>
      <c r="B44">
        <v>14.738610914731593</v>
      </c>
      <c r="C44">
        <v>0.66968478577390655</v>
      </c>
    </row>
    <row r="45" spans="1:3" x14ac:dyDescent="0.25">
      <c r="A45">
        <v>20</v>
      </c>
      <c r="B45">
        <v>14.680249050438686</v>
      </c>
      <c r="C45">
        <v>1.1039256848901147</v>
      </c>
    </row>
    <row r="46" spans="1:3" x14ac:dyDescent="0.25">
      <c r="A46">
        <v>21</v>
      </c>
      <c r="B46">
        <v>14.622217796728306</v>
      </c>
      <c r="C46">
        <v>-6.6762087507905576E-2</v>
      </c>
    </row>
    <row r="47" spans="1:3" x14ac:dyDescent="0.25">
      <c r="A47">
        <v>22</v>
      </c>
      <c r="B47">
        <v>14.56451715360045</v>
      </c>
      <c r="C47">
        <v>0.24424693848225054</v>
      </c>
    </row>
    <row r="48" spans="1:3" x14ac:dyDescent="0.25">
      <c r="A48">
        <v>23</v>
      </c>
      <c r="B48">
        <v>14.507147121055118</v>
      </c>
      <c r="C48">
        <v>0.20046832062718245</v>
      </c>
    </row>
    <row r="49" spans="1:3" x14ac:dyDescent="0.25">
      <c r="A49">
        <v>24</v>
      </c>
      <c r="B49">
        <v>14.450107699092312</v>
      </c>
      <c r="C49">
        <v>1.3228695054647872</v>
      </c>
    </row>
    <row r="50" spans="1:3" x14ac:dyDescent="0.25">
      <c r="A50">
        <v>25</v>
      </c>
      <c r="B50">
        <v>14.393398887712031</v>
      </c>
      <c r="C50">
        <v>1.7216798656035692</v>
      </c>
    </row>
    <row r="51" spans="1:3" x14ac:dyDescent="0.25">
      <c r="A51">
        <v>26</v>
      </c>
      <c r="B51">
        <v>14.337020686914276</v>
      </c>
      <c r="C51">
        <v>1.9449284606410231</v>
      </c>
    </row>
    <row r="52" spans="1:3" x14ac:dyDescent="0.25">
      <c r="A52">
        <v>27</v>
      </c>
      <c r="B52">
        <v>14.280973096699045</v>
      </c>
      <c r="C52">
        <v>-1.2974512782357444</v>
      </c>
    </row>
    <row r="53" spans="1:3" x14ac:dyDescent="0.25">
      <c r="A53">
        <v>28</v>
      </c>
      <c r="B53">
        <v>14.225256117066342</v>
      </c>
      <c r="C53">
        <v>0.57589670823525729</v>
      </c>
    </row>
    <row r="54" spans="1:3" x14ac:dyDescent="0.25">
      <c r="A54">
        <v>29</v>
      </c>
      <c r="B54">
        <v>14.169869748016163</v>
      </c>
      <c r="C54">
        <v>-1.2768447072805635</v>
      </c>
    </row>
    <row r="55" spans="1:3" x14ac:dyDescent="0.25">
      <c r="A55">
        <v>30</v>
      </c>
      <c r="B55">
        <v>14.114813989548509</v>
      </c>
      <c r="C55">
        <v>2.0866823124091383E-2</v>
      </c>
    </row>
    <row r="56" spans="1:3" x14ac:dyDescent="0.25">
      <c r="A56">
        <v>31</v>
      </c>
      <c r="B56">
        <v>14.060088841663379</v>
      </c>
      <c r="C56">
        <v>0.38327523119492035</v>
      </c>
    </row>
    <row r="57" spans="1:3" x14ac:dyDescent="0.25">
      <c r="A57">
        <v>32</v>
      </c>
      <c r="B57">
        <v>14.005694304360775</v>
      </c>
      <c r="C57">
        <v>0.42788807015662478</v>
      </c>
    </row>
    <row r="58" spans="1:3" x14ac:dyDescent="0.25">
      <c r="A58">
        <v>33</v>
      </c>
      <c r="B58">
        <v>13.951630377640697</v>
      </c>
      <c r="C58">
        <v>0.30715705896770373</v>
      </c>
    </row>
    <row r="59" spans="1:3" x14ac:dyDescent="0.25">
      <c r="A59">
        <v>34</v>
      </c>
      <c r="B59">
        <v>13.897897061503144</v>
      </c>
      <c r="C59">
        <v>-0.19703049654514437</v>
      </c>
    </row>
    <row r="60" spans="1:3" x14ac:dyDescent="0.25">
      <c r="A60">
        <v>35</v>
      </c>
      <c r="B60">
        <v>13.844494355948118</v>
      </c>
      <c r="C60">
        <v>-0.93281181200711849</v>
      </c>
    </row>
    <row r="61" spans="1:3" x14ac:dyDescent="0.25">
      <c r="A61">
        <v>36</v>
      </c>
      <c r="B61">
        <v>13.791422260975613</v>
      </c>
      <c r="C61">
        <v>-1.6058601325906139</v>
      </c>
    </row>
    <row r="62" spans="1:3" x14ac:dyDescent="0.25">
      <c r="A62">
        <v>37</v>
      </c>
      <c r="B62">
        <v>13.738680776585639</v>
      </c>
      <c r="C62">
        <v>3.2643917303732621</v>
      </c>
    </row>
    <row r="63" spans="1:3" x14ac:dyDescent="0.25">
      <c r="A63">
        <v>38</v>
      </c>
      <c r="B63">
        <v>13.686269902778188</v>
      </c>
      <c r="C63">
        <v>2.0013279083636117</v>
      </c>
    </row>
    <row r="64" spans="1:3" x14ac:dyDescent="0.25">
      <c r="A64">
        <v>39</v>
      </c>
      <c r="B64">
        <v>13.634189639553261</v>
      </c>
      <c r="C64">
        <v>-1.0351865226761348E-2</v>
      </c>
    </row>
    <row r="65" spans="1:3" x14ac:dyDescent="0.25">
      <c r="A65">
        <v>40</v>
      </c>
      <c r="B65">
        <v>13.58243998691086</v>
      </c>
      <c r="C65">
        <v>1.0946566053914406</v>
      </c>
    </row>
    <row r="66" spans="1:3" x14ac:dyDescent="0.25">
      <c r="A66">
        <v>41</v>
      </c>
      <c r="B66">
        <v>13.531020944850983</v>
      </c>
      <c r="C66">
        <v>0.22131595889821654</v>
      </c>
    </row>
    <row r="67" spans="1:3" x14ac:dyDescent="0.25">
      <c r="A67">
        <v>42</v>
      </c>
      <c r="B67">
        <v>13.479932513373633</v>
      </c>
      <c r="C67">
        <v>0.51575702767596709</v>
      </c>
    </row>
    <row r="68" spans="1:3" x14ac:dyDescent="0.25">
      <c r="A68">
        <v>43</v>
      </c>
      <c r="B68">
        <v>13.429174692478808</v>
      </c>
      <c r="C68">
        <v>-0.48913033047250742</v>
      </c>
    </row>
    <row r="69" spans="1:3" x14ac:dyDescent="0.25">
      <c r="A69">
        <v>44</v>
      </c>
      <c r="B69">
        <v>13.37874748216651</v>
      </c>
      <c r="C69">
        <v>-0.29363624592001081</v>
      </c>
    </row>
    <row r="70" spans="1:3" x14ac:dyDescent="0.25">
      <c r="A70">
        <v>45</v>
      </c>
      <c r="B70">
        <v>13.328650882436733</v>
      </c>
      <c r="C70">
        <v>-0.81398424117633361</v>
      </c>
    </row>
    <row r="71" spans="1:3" x14ac:dyDescent="0.25">
      <c r="A71">
        <v>46</v>
      </c>
      <c r="B71">
        <v>13.278884893289487</v>
      </c>
      <c r="C71">
        <v>-0.68469974647588572</v>
      </c>
    </row>
    <row r="72" spans="1:3" x14ac:dyDescent="0.25">
      <c r="A72">
        <v>47</v>
      </c>
      <c r="B72">
        <v>13.229449514724763</v>
      </c>
      <c r="C72">
        <v>-1.4524752807548627</v>
      </c>
    </row>
    <row r="73" spans="1:3" x14ac:dyDescent="0.25">
      <c r="A73">
        <v>48</v>
      </c>
      <c r="B73">
        <v>13.180344746742565</v>
      </c>
      <c r="C73">
        <v>-1.1096012962253639</v>
      </c>
    </row>
    <row r="74" spans="1:3" x14ac:dyDescent="0.25">
      <c r="A74">
        <v>49</v>
      </c>
      <c r="B74">
        <v>13.131570589342891</v>
      </c>
      <c r="C74">
        <v>8.674268403020946E-2</v>
      </c>
    </row>
    <row r="75" spans="1:3" x14ac:dyDescent="0.25">
      <c r="A75">
        <v>50</v>
      </c>
      <c r="B75">
        <v>13.083127042525744</v>
      </c>
      <c r="C75">
        <v>1.1460872402858566</v>
      </c>
    </row>
    <row r="76" spans="1:3" x14ac:dyDescent="0.25">
      <c r="A76">
        <v>51</v>
      </c>
      <c r="B76">
        <v>13.035014106291122</v>
      </c>
      <c r="C76">
        <v>-8.6650338306222707E-2</v>
      </c>
    </row>
    <row r="77" spans="1:3" x14ac:dyDescent="0.25">
      <c r="A77">
        <v>52</v>
      </c>
      <c r="B77">
        <v>12.987231780639023</v>
      </c>
      <c r="C77">
        <v>-0.92608115021732296</v>
      </c>
    </row>
    <row r="78" spans="1:3" x14ac:dyDescent="0.25">
      <c r="A78">
        <v>53</v>
      </c>
      <c r="B78">
        <v>12.939780065569453</v>
      </c>
      <c r="C78">
        <v>-0.63438190130395355</v>
      </c>
    </row>
    <row r="79" spans="1:3" x14ac:dyDescent="0.25">
      <c r="A79">
        <v>54</v>
      </c>
      <c r="B79">
        <v>12.892658961082407</v>
      </c>
      <c r="C79">
        <v>-1.3693650325676074</v>
      </c>
    </row>
    <row r="80" spans="1:3" x14ac:dyDescent="0.25">
      <c r="A80">
        <v>55</v>
      </c>
      <c r="B80">
        <v>12.845868467177885</v>
      </c>
      <c r="C80">
        <v>-0.84978237944678447</v>
      </c>
    </row>
    <row r="81" spans="1:3" x14ac:dyDescent="0.25">
      <c r="A81">
        <v>56</v>
      </c>
      <c r="B81">
        <v>12.79940858385589</v>
      </c>
      <c r="C81">
        <v>-1.0450286727184892</v>
      </c>
    </row>
    <row r="82" spans="1:3" x14ac:dyDescent="0.25">
      <c r="A82">
        <v>57</v>
      </c>
      <c r="B82">
        <v>12.753279311116419</v>
      </c>
      <c r="C82">
        <v>-1.5815244086368185</v>
      </c>
    </row>
    <row r="83" spans="1:3" x14ac:dyDescent="0.25">
      <c r="A83">
        <v>58</v>
      </c>
      <c r="B83">
        <v>12.707480648959473</v>
      </c>
      <c r="C83">
        <v>-2.7524688410522735</v>
      </c>
    </row>
    <row r="84" spans="1:3" x14ac:dyDescent="0.25">
      <c r="A84">
        <v>59</v>
      </c>
      <c r="B84">
        <v>12.662012597385054</v>
      </c>
      <c r="C84">
        <v>-2.4546166133390539</v>
      </c>
    </row>
    <row r="85" spans="1:3" x14ac:dyDescent="0.25">
      <c r="A85">
        <v>60</v>
      </c>
      <c r="B85">
        <v>12.61687515639316</v>
      </c>
      <c r="C85">
        <v>-2.2824899701717598</v>
      </c>
    </row>
    <row r="86" spans="1:3" x14ac:dyDescent="0.25">
      <c r="A86">
        <v>61</v>
      </c>
      <c r="B86">
        <v>12.572068325983789</v>
      </c>
      <c r="C86">
        <v>0.83639185658831039</v>
      </c>
    </row>
    <row r="87" spans="1:3" x14ac:dyDescent="0.25">
      <c r="A87">
        <v>62</v>
      </c>
      <c r="B87">
        <v>12.527592106156947</v>
      </c>
      <c r="C87">
        <v>0.47200963502285376</v>
      </c>
    </row>
    <row r="88" spans="1:3" x14ac:dyDescent="0.25">
      <c r="A88">
        <v>63</v>
      </c>
      <c r="B88">
        <v>12.483446496912627</v>
      </c>
      <c r="C88">
        <v>-1.1393475678789269</v>
      </c>
    </row>
    <row r="89" spans="1:3" x14ac:dyDescent="0.25">
      <c r="A89">
        <v>64</v>
      </c>
      <c r="B89">
        <v>12.439631498250835</v>
      </c>
      <c r="C89">
        <v>-0.42974207729033509</v>
      </c>
    </row>
    <row r="90" spans="1:3" x14ac:dyDescent="0.25">
      <c r="A90">
        <v>65</v>
      </c>
      <c r="B90">
        <v>12.396147110171567</v>
      </c>
      <c r="C90">
        <v>-0.51246267934996759</v>
      </c>
    </row>
    <row r="91" spans="1:3" x14ac:dyDescent="0.25">
      <c r="A91">
        <v>66</v>
      </c>
      <c r="B91">
        <v>12.352993332674824</v>
      </c>
      <c r="C91">
        <v>-1.7458966306511243</v>
      </c>
    </row>
    <row r="92" spans="1:3" x14ac:dyDescent="0.25">
      <c r="A92">
        <v>67</v>
      </c>
      <c r="B92">
        <v>12.310170165760608</v>
      </c>
      <c r="C92">
        <v>7.8964841905591499E-2</v>
      </c>
    </row>
    <row r="93" spans="1:3" x14ac:dyDescent="0.25">
      <c r="A93">
        <v>68</v>
      </c>
      <c r="B93">
        <v>12.267677609428913</v>
      </c>
      <c r="C93">
        <v>0.52454158043238586</v>
      </c>
    </row>
    <row r="94" spans="1:3" x14ac:dyDescent="0.25">
      <c r="A94">
        <v>69</v>
      </c>
      <c r="B94">
        <v>12.225515663679749</v>
      </c>
      <c r="C94">
        <v>0.66465141178325027</v>
      </c>
    </row>
    <row r="95" spans="1:3" x14ac:dyDescent="0.25">
      <c r="A95">
        <v>70</v>
      </c>
      <c r="B95">
        <v>12.183684328513108</v>
      </c>
      <c r="C95">
        <v>-0.82895791246570738</v>
      </c>
    </row>
    <row r="96" spans="1:3" x14ac:dyDescent="0.25">
      <c r="A96">
        <v>71</v>
      </c>
      <c r="B96">
        <v>12.142183603928991</v>
      </c>
      <c r="C96">
        <v>-1.2040517195384908</v>
      </c>
    </row>
    <row r="97" spans="1:3" x14ac:dyDescent="0.25">
      <c r="A97">
        <v>72</v>
      </c>
      <c r="B97">
        <v>12.1010134899274</v>
      </c>
      <c r="C97">
        <v>-0.31825898440980005</v>
      </c>
    </row>
    <row r="98" spans="1:3" x14ac:dyDescent="0.25">
      <c r="A98">
        <v>73</v>
      </c>
      <c r="B98">
        <v>12.060173986508335</v>
      </c>
      <c r="C98">
        <v>1.8351227745105643</v>
      </c>
    </row>
    <row r="99" spans="1:3" x14ac:dyDescent="0.25">
      <c r="A99">
        <v>74</v>
      </c>
      <c r="B99">
        <v>12.019665093671795</v>
      </c>
      <c r="C99">
        <v>0.80650796482620457</v>
      </c>
    </row>
    <row r="100" spans="1:3" x14ac:dyDescent="0.25">
      <c r="A100">
        <v>75</v>
      </c>
      <c r="B100">
        <v>11.979486811417781</v>
      </c>
      <c r="C100">
        <v>-5.2046449549280283E-2</v>
      </c>
    </row>
    <row r="101" spans="1:3" x14ac:dyDescent="0.25">
      <c r="A101">
        <v>76</v>
      </c>
      <c r="B101">
        <v>11.939639139746292</v>
      </c>
      <c r="C101">
        <v>-1.035868257382992</v>
      </c>
    </row>
    <row r="102" spans="1:3" x14ac:dyDescent="0.25">
      <c r="A102">
        <v>77</v>
      </c>
      <c r="B102">
        <v>11.900122078657326</v>
      </c>
      <c r="C102">
        <v>-0.37125628099382624</v>
      </c>
    </row>
    <row r="103" spans="1:3" x14ac:dyDescent="0.25">
      <c r="A103">
        <v>78</v>
      </c>
      <c r="B103">
        <v>11.860935628150889</v>
      </c>
      <c r="C103">
        <v>-0.69610449562068943</v>
      </c>
    </row>
    <row r="104" spans="1:3" x14ac:dyDescent="0.25">
      <c r="A104">
        <v>79</v>
      </c>
      <c r="B104">
        <v>11.822079788226976</v>
      </c>
      <c r="C104">
        <v>-0.66256666970177491</v>
      </c>
    </row>
    <row r="105" spans="1:3" x14ac:dyDescent="0.25">
      <c r="A105">
        <v>80</v>
      </c>
      <c r="B105">
        <v>11.783554558885587</v>
      </c>
      <c r="C105">
        <v>-1.0521668213270878</v>
      </c>
    </row>
    <row r="106" spans="1:3" x14ac:dyDescent="0.25">
      <c r="A106">
        <v>81</v>
      </c>
      <c r="B106">
        <v>11.745359940126724</v>
      </c>
      <c r="C106">
        <v>-0.90908415610852344</v>
      </c>
    </row>
    <row r="107" spans="1:3" x14ac:dyDescent="0.25">
      <c r="A107">
        <v>82</v>
      </c>
      <c r="B107">
        <v>11.707495931950387</v>
      </c>
      <c r="C107">
        <v>-1.6596419614950868</v>
      </c>
    </row>
    <row r="108" spans="1:3" x14ac:dyDescent="0.25">
      <c r="A108">
        <v>83</v>
      </c>
      <c r="B108">
        <v>11.669962534356575</v>
      </c>
      <c r="C108">
        <v>-2.2542154619817758</v>
      </c>
    </row>
    <row r="109" spans="1:3" x14ac:dyDescent="0.25">
      <c r="A109">
        <v>84</v>
      </c>
      <c r="B109">
        <v>11.632759747345286</v>
      </c>
      <c r="C109">
        <v>-1.7388921539436861</v>
      </c>
    </row>
    <row r="110" spans="1:3" x14ac:dyDescent="0.25">
      <c r="A110">
        <v>85</v>
      </c>
      <c r="B110">
        <v>11.595887570916528</v>
      </c>
      <c r="C110">
        <v>1.4831445107535721</v>
      </c>
    </row>
    <row r="111" spans="1:3" x14ac:dyDescent="0.25">
      <c r="A111">
        <v>86</v>
      </c>
      <c r="B111">
        <v>11.559346005070291</v>
      </c>
      <c r="C111">
        <v>0.42615207506800878</v>
      </c>
    </row>
    <row r="112" spans="1:3" x14ac:dyDescent="0.25">
      <c r="A112">
        <v>87</v>
      </c>
      <c r="B112">
        <v>11.52313504980658</v>
      </c>
      <c r="C112">
        <v>-0.29863180990938076</v>
      </c>
    </row>
    <row r="113" spans="1:3" x14ac:dyDescent="0.25">
      <c r="A113">
        <v>88</v>
      </c>
      <c r="B113">
        <v>11.487254705125395</v>
      </c>
      <c r="C113">
        <v>-0.35799848788019517</v>
      </c>
    </row>
    <row r="114" spans="1:3" x14ac:dyDescent="0.25">
      <c r="A114">
        <v>89</v>
      </c>
      <c r="B114">
        <v>11.451704971026734</v>
      </c>
      <c r="C114">
        <v>-0.61348751026673476</v>
      </c>
    </row>
    <row r="115" spans="1:3" x14ac:dyDescent="0.25">
      <c r="A115">
        <v>90</v>
      </c>
      <c r="B115">
        <v>11.416485847510598</v>
      </c>
      <c r="C115">
        <v>-0.24399688171699907</v>
      </c>
    </row>
    <row r="116" spans="1:3" x14ac:dyDescent="0.25">
      <c r="A116">
        <v>91</v>
      </c>
      <c r="B116">
        <v>11.381597334576988</v>
      </c>
      <c r="C116">
        <v>0.68223370768391156</v>
      </c>
    </row>
    <row r="117" spans="1:3" x14ac:dyDescent="0.25">
      <c r="A117">
        <v>92</v>
      </c>
      <c r="B117">
        <v>11.347039432225905</v>
      </c>
      <c r="C117">
        <v>-0.13109265372420609</v>
      </c>
    </row>
    <row r="118" spans="1:3" x14ac:dyDescent="0.25">
      <c r="A118">
        <v>93</v>
      </c>
      <c r="B118">
        <v>11.312812140457345</v>
      </c>
      <c r="C118">
        <v>-0.364389624376944</v>
      </c>
    </row>
    <row r="119" spans="1:3" x14ac:dyDescent="0.25">
      <c r="A119">
        <v>94</v>
      </c>
      <c r="B119">
        <v>11.278915459271312</v>
      </c>
      <c r="C119">
        <v>-1.1556881764578115</v>
      </c>
    </row>
    <row r="120" spans="1:3" x14ac:dyDescent="0.25">
      <c r="A120">
        <v>95</v>
      </c>
      <c r="B120">
        <v>11.245349388667805</v>
      </c>
      <c r="C120">
        <v>-0.44390404112250437</v>
      </c>
    </row>
    <row r="121" spans="1:3" x14ac:dyDescent="0.25">
      <c r="A121">
        <v>96</v>
      </c>
      <c r="B121">
        <v>11.21211392864682</v>
      </c>
      <c r="C121">
        <v>-0.60530576802092106</v>
      </c>
    </row>
    <row r="122" spans="1:3" x14ac:dyDescent="0.25">
      <c r="A122">
        <v>97</v>
      </c>
      <c r="B122">
        <v>11.179209079208363</v>
      </c>
      <c r="C122">
        <v>3.069370014653737</v>
      </c>
    </row>
    <row r="123" spans="1:3" x14ac:dyDescent="0.25">
      <c r="A123">
        <v>98</v>
      </c>
      <c r="B123">
        <v>11.14663484035243</v>
      </c>
      <c r="C123">
        <v>1.3419674214901693</v>
      </c>
    </row>
    <row r="124" spans="1:3" x14ac:dyDescent="0.25">
      <c r="A124">
        <v>99</v>
      </c>
      <c r="B124">
        <v>11.114391212079026</v>
      </c>
      <c r="C124">
        <v>0.87747086916287387</v>
      </c>
    </row>
    <row r="125" spans="1:3" x14ac:dyDescent="0.25">
      <c r="A125">
        <v>100</v>
      </c>
      <c r="B125">
        <v>11.082478194388141</v>
      </c>
      <c r="C125">
        <v>1.0583434113276589</v>
      </c>
    </row>
    <row r="126" spans="1:3" x14ac:dyDescent="0.25">
      <c r="A126">
        <v>101</v>
      </c>
      <c r="B126">
        <v>11.050895787279787</v>
      </c>
      <c r="C126">
        <v>0.61301235911601282</v>
      </c>
    </row>
    <row r="127" spans="1:3" x14ac:dyDescent="0.25">
      <c r="A127">
        <v>102</v>
      </c>
      <c r="B127">
        <v>11.019643990753956</v>
      </c>
      <c r="C127">
        <v>0.31859408368264397</v>
      </c>
    </row>
    <row r="128" spans="1:3" x14ac:dyDescent="0.25">
      <c r="A128">
        <v>103</v>
      </c>
      <c r="B128">
        <v>10.988722804810649</v>
      </c>
      <c r="C128">
        <v>1.6433383087991515</v>
      </c>
    </row>
    <row r="129" spans="1:3" x14ac:dyDescent="0.25">
      <c r="A129">
        <v>104</v>
      </c>
      <c r="B129">
        <v>10.958132229449868</v>
      </c>
      <c r="C129">
        <v>0.78532465708073218</v>
      </c>
    </row>
    <row r="130" spans="1:3" x14ac:dyDescent="0.25">
      <c r="A130">
        <v>105</v>
      </c>
      <c r="B130">
        <v>10.927872264671613</v>
      </c>
      <c r="C130">
        <v>1.2280904095157865</v>
      </c>
    </row>
    <row r="131" spans="1:3" x14ac:dyDescent="0.25">
      <c r="A131">
        <v>106</v>
      </c>
      <c r="B131">
        <v>10.897942910475884</v>
      </c>
      <c r="C131">
        <v>0.64756361066641688</v>
      </c>
    </row>
    <row r="132" spans="1:3" x14ac:dyDescent="0.25">
      <c r="A132">
        <v>107</v>
      </c>
      <c r="B132">
        <v>10.868344166862679</v>
      </c>
      <c r="C132">
        <v>0.21003797627742138</v>
      </c>
    </row>
    <row r="133" spans="1:3" x14ac:dyDescent="0.25">
      <c r="A133">
        <v>108</v>
      </c>
      <c r="B133">
        <v>10.839076033832001</v>
      </c>
      <c r="C133">
        <v>0.47241065125219883</v>
      </c>
    </row>
    <row r="134" spans="1:3" x14ac:dyDescent="0.25">
      <c r="A134">
        <v>109</v>
      </c>
      <c r="B134">
        <v>10.810138511383846</v>
      </c>
      <c r="C134">
        <v>3.8129393971323537</v>
      </c>
    </row>
    <row r="135" spans="1:3" x14ac:dyDescent="0.25">
      <c r="A135">
        <v>110</v>
      </c>
      <c r="B135">
        <v>10.781531599518217</v>
      </c>
      <c r="C135">
        <v>1.8130685545339826</v>
      </c>
    </row>
    <row r="136" spans="1:3" x14ac:dyDescent="0.25">
      <c r="A136">
        <v>111</v>
      </c>
      <c r="B136">
        <v>10.753255298235114</v>
      </c>
      <c r="C136">
        <v>1.0537914321790858</v>
      </c>
    </row>
    <row r="137" spans="1:3" x14ac:dyDescent="0.25">
      <c r="A137">
        <v>112</v>
      </c>
      <c r="B137">
        <v>10.725309607534538</v>
      </c>
      <c r="C137">
        <v>1.5118190194837631</v>
      </c>
    </row>
    <row r="138" spans="1:3" x14ac:dyDescent="0.25">
      <c r="A138">
        <v>113</v>
      </c>
      <c r="B138">
        <v>10.697694527416484</v>
      </c>
      <c r="C138">
        <v>1.3427390636807157</v>
      </c>
    </row>
    <row r="139" spans="1:3" x14ac:dyDescent="0.25">
      <c r="A139">
        <v>114</v>
      </c>
      <c r="B139">
        <v>10.670410057880957</v>
      </c>
      <c r="C139">
        <v>0.96520827897794348</v>
      </c>
    </row>
    <row r="140" spans="1:3" x14ac:dyDescent="0.25">
      <c r="A140">
        <v>115</v>
      </c>
      <c r="B140">
        <v>10.643456198927955</v>
      </c>
      <c r="C140">
        <v>2.0409657849870442</v>
      </c>
    </row>
    <row r="141" spans="1:3" x14ac:dyDescent="0.25">
      <c r="A141">
        <v>116</v>
      </c>
      <c r="B141">
        <v>10.616832950557477</v>
      </c>
      <c r="C141">
        <v>0.54503658302112257</v>
      </c>
    </row>
    <row r="142" spans="1:3" x14ac:dyDescent="0.25">
      <c r="A142">
        <v>117</v>
      </c>
      <c r="B142">
        <v>10.590540312769528</v>
      </c>
      <c r="C142">
        <v>-1.675959888312839E-2</v>
      </c>
    </row>
    <row r="143" spans="1:3" x14ac:dyDescent="0.25">
      <c r="A143">
        <v>118</v>
      </c>
      <c r="B143">
        <v>10.564578285564101</v>
      </c>
      <c r="C143">
        <v>-0.41181917828400216</v>
      </c>
    </row>
    <row r="144" spans="1:3" x14ac:dyDescent="0.25">
      <c r="A144">
        <v>119</v>
      </c>
      <c r="B144">
        <v>10.538946868941201</v>
      </c>
      <c r="C144">
        <v>0.25344877501709995</v>
      </c>
    </row>
    <row r="145" spans="1:3" x14ac:dyDescent="0.25">
      <c r="A145">
        <v>120</v>
      </c>
      <c r="B145">
        <v>10.513646062900825</v>
      </c>
      <c r="C145">
        <v>0.60638956971747504</v>
      </c>
    </row>
    <row r="146" spans="1:3" x14ac:dyDescent="0.25">
      <c r="A146">
        <v>121</v>
      </c>
      <c r="B146">
        <v>10.488675867442975</v>
      </c>
      <c r="C146">
        <v>3.0674829032514257</v>
      </c>
    </row>
    <row r="147" spans="1:3" x14ac:dyDescent="0.25">
      <c r="A147">
        <v>122</v>
      </c>
      <c r="B147">
        <v>10.464036282567649</v>
      </c>
      <c r="C147">
        <v>2.3984874300085508</v>
      </c>
    </row>
    <row r="148" spans="1:3" x14ac:dyDescent="0.25">
      <c r="A148">
        <v>123</v>
      </c>
      <c r="B148">
        <v>10.439727308274851</v>
      </c>
      <c r="C148">
        <v>0.42836128210374902</v>
      </c>
    </row>
    <row r="149" spans="1:3" x14ac:dyDescent="0.25">
      <c r="A149">
        <v>124</v>
      </c>
      <c r="B149">
        <v>10.415748944564578</v>
      </c>
      <c r="C149">
        <v>0.77376942395192216</v>
      </c>
    </row>
    <row r="150" spans="1:3" x14ac:dyDescent="0.25">
      <c r="A150">
        <v>125</v>
      </c>
      <c r="B150">
        <v>10.392101191436829</v>
      </c>
      <c r="C150">
        <v>0.85218909770517115</v>
      </c>
    </row>
    <row r="151" spans="1:3" x14ac:dyDescent="0.25">
      <c r="A151">
        <v>126</v>
      </c>
      <c r="B151">
        <v>10.368784048891605</v>
      </c>
      <c r="C151">
        <v>0.537142816665094</v>
      </c>
    </row>
    <row r="152" spans="1:3" x14ac:dyDescent="0.25">
      <c r="A152">
        <v>127</v>
      </c>
      <c r="B152">
        <v>10.345797516928908</v>
      </c>
      <c r="C152">
        <v>1.1945161507786928</v>
      </c>
    </row>
    <row r="153" spans="1:3" x14ac:dyDescent="0.25">
      <c r="A153">
        <v>128</v>
      </c>
      <c r="B153">
        <v>10.323141595548734</v>
      </c>
      <c r="C153">
        <v>-0.24374176606893272</v>
      </c>
    </row>
    <row r="154" spans="1:3" x14ac:dyDescent="0.25">
      <c r="A154">
        <v>129</v>
      </c>
      <c r="B154">
        <v>10.300816284751086</v>
      </c>
      <c r="C154">
        <v>-0.5654332647512863</v>
      </c>
    </row>
    <row r="155" spans="1:3" x14ac:dyDescent="0.25">
      <c r="A155">
        <v>130</v>
      </c>
      <c r="B155">
        <v>10.278821584535963</v>
      </c>
      <c r="C155">
        <v>-1.2809747319039637</v>
      </c>
    </row>
    <row r="156" spans="1:3" x14ac:dyDescent="0.25">
      <c r="A156">
        <v>131</v>
      </c>
      <c r="B156">
        <v>10.257157494903367</v>
      </c>
      <c r="C156">
        <v>-1.0369733926176679</v>
      </c>
    </row>
    <row r="157" spans="1:3" x14ac:dyDescent="0.25">
      <c r="A157">
        <v>132</v>
      </c>
      <c r="B157">
        <v>10.235824015853295</v>
      </c>
      <c r="C157">
        <v>-0.41825295334769486</v>
      </c>
    </row>
    <row r="158" spans="1:3" x14ac:dyDescent="0.25">
      <c r="A158">
        <v>133</v>
      </c>
      <c r="B158">
        <v>10.21482114738575</v>
      </c>
      <c r="C158">
        <v>2.2618754829622496</v>
      </c>
    </row>
    <row r="159" spans="1:3" x14ac:dyDescent="0.25">
      <c r="A159">
        <v>134</v>
      </c>
      <c r="B159">
        <v>10.194148889500729</v>
      </c>
      <c r="C159">
        <v>1.6758441464142706</v>
      </c>
    </row>
    <row r="160" spans="1:3" x14ac:dyDescent="0.25">
      <c r="A160">
        <v>135</v>
      </c>
      <c r="B160">
        <v>10.173807242198233</v>
      </c>
      <c r="C160">
        <v>0.18990361088606633</v>
      </c>
    </row>
    <row r="161" spans="1:3" x14ac:dyDescent="0.25">
      <c r="A161">
        <v>136</v>
      </c>
      <c r="B161">
        <v>10.153796205478264</v>
      </c>
      <c r="C161">
        <v>0.71040117511263645</v>
      </c>
    </row>
    <row r="162" spans="1:3" x14ac:dyDescent="0.25">
      <c r="A162">
        <v>137</v>
      </c>
      <c r="B162">
        <v>10.134115779340817</v>
      </c>
      <c r="C162">
        <v>0.57535300663578326</v>
      </c>
    </row>
    <row r="163" spans="1:3" x14ac:dyDescent="0.25">
      <c r="A163">
        <v>138</v>
      </c>
      <c r="B163">
        <v>10.114765963785899</v>
      </c>
      <c r="C163">
        <v>-8.8622866117098908E-2</v>
      </c>
    </row>
    <row r="164" spans="1:3" x14ac:dyDescent="0.25">
      <c r="A164">
        <v>139</v>
      </c>
      <c r="B164">
        <v>10.095746758813505</v>
      </c>
      <c r="C164">
        <v>0.76733338564509523</v>
      </c>
    </row>
    <row r="165" spans="1:3" x14ac:dyDescent="0.25">
      <c r="A165">
        <v>140</v>
      </c>
      <c r="B165">
        <v>10.077058164423637</v>
      </c>
      <c r="C165">
        <v>-0.32878447738152694</v>
      </c>
    </row>
    <row r="166" spans="1:3" x14ac:dyDescent="0.25">
      <c r="A166">
        <v>141</v>
      </c>
      <c r="B166">
        <v>10.058700180616292</v>
      </c>
      <c r="C166">
        <v>-0.1165279354851414</v>
      </c>
    </row>
    <row r="167" spans="1:3" x14ac:dyDescent="0.25">
      <c r="A167">
        <v>142</v>
      </c>
      <c r="B167">
        <v>10.040672807391473</v>
      </c>
      <c r="C167">
        <v>-1.1872194478517741</v>
      </c>
    </row>
    <row r="168" spans="1:3" x14ac:dyDescent="0.25">
      <c r="A168">
        <v>143</v>
      </c>
      <c r="B168">
        <v>10.022976044749182</v>
      </c>
      <c r="C168">
        <v>-0.77518332424641123</v>
      </c>
    </row>
    <row r="169" spans="1:3" x14ac:dyDescent="0.25">
      <c r="A169">
        <v>144</v>
      </c>
      <c r="B169">
        <v>10.005609892689414</v>
      </c>
      <c r="C169">
        <v>-0.45478526223982385</v>
      </c>
    </row>
    <row r="170" spans="1:3" x14ac:dyDescent="0.25">
      <c r="A170">
        <v>145</v>
      </c>
      <c r="B170">
        <v>9.9885743512121703</v>
      </c>
      <c r="C170">
        <v>2.0812154762642301</v>
      </c>
    </row>
    <row r="171" spans="1:3" x14ac:dyDescent="0.25">
      <c r="A171">
        <v>146</v>
      </c>
      <c r="B171">
        <v>9.9718694203174536</v>
      </c>
      <c r="C171">
        <v>1.8174411626550455</v>
      </c>
    </row>
    <row r="172" spans="1:3" x14ac:dyDescent="0.25">
      <c r="A172">
        <v>147</v>
      </c>
      <c r="B172">
        <v>9.9554951000052618</v>
      </c>
      <c r="C172">
        <v>0.25069996149223783</v>
      </c>
    </row>
    <row r="173" spans="1:3" x14ac:dyDescent="0.25">
      <c r="A173">
        <v>148</v>
      </c>
      <c r="B173">
        <v>9.939451390275595</v>
      </c>
      <c r="C173">
        <v>0.23422001841960416</v>
      </c>
    </row>
    <row r="174" spans="1:3" x14ac:dyDescent="0.25">
      <c r="A174">
        <v>149</v>
      </c>
      <c r="B174">
        <v>9.9237382911284548</v>
      </c>
      <c r="C174">
        <v>-0.50259665570155398</v>
      </c>
    </row>
    <row r="175" spans="1:3" x14ac:dyDescent="0.25">
      <c r="A175">
        <v>150</v>
      </c>
      <c r="B175">
        <v>9.9083558025638396</v>
      </c>
      <c r="C175">
        <v>-0.67167767459481986</v>
      </c>
    </row>
    <row r="176" spans="1:3" x14ac:dyDescent="0.25">
      <c r="A176">
        <v>151</v>
      </c>
      <c r="B176">
        <v>9.8933039245817476</v>
      </c>
      <c r="C176">
        <v>-1.1588350898307453E-2</v>
      </c>
    </row>
    <row r="177" spans="1:3" x14ac:dyDescent="0.25">
      <c r="A177">
        <v>152</v>
      </c>
      <c r="B177">
        <v>9.8785826571821822</v>
      </c>
      <c r="C177">
        <v>-0.60975621896596266</v>
      </c>
    </row>
    <row r="178" spans="1:3" x14ac:dyDescent="0.25">
      <c r="A178">
        <v>153</v>
      </c>
      <c r="B178">
        <v>9.8641920003651435</v>
      </c>
      <c r="C178">
        <v>-0.885762490184554</v>
      </c>
    </row>
    <row r="179" spans="1:3" x14ac:dyDescent="0.25">
      <c r="A179">
        <v>154</v>
      </c>
      <c r="B179">
        <v>9.850131954130628</v>
      </c>
      <c r="C179">
        <v>-2.057355052329588</v>
      </c>
    </row>
    <row r="180" spans="1:3" x14ac:dyDescent="0.25">
      <c r="A180">
        <v>155</v>
      </c>
      <c r="B180">
        <v>9.8364025184786392</v>
      </c>
      <c r="C180">
        <v>-1.3569653054121584</v>
      </c>
    </row>
    <row r="181" spans="1:3" x14ac:dyDescent="0.25">
      <c r="A181">
        <v>156</v>
      </c>
      <c r="B181">
        <v>9.8230036934091771</v>
      </c>
      <c r="C181">
        <v>-1.380845038383427</v>
      </c>
    </row>
    <row r="182" spans="1:3" x14ac:dyDescent="0.25">
      <c r="A182">
        <v>157</v>
      </c>
      <c r="B182">
        <v>9.8099354789222382</v>
      </c>
      <c r="C182">
        <v>1.2912978043480621</v>
      </c>
    </row>
    <row r="183" spans="1:3" x14ac:dyDescent="0.25">
      <c r="A183">
        <v>158</v>
      </c>
      <c r="B183">
        <v>9.7971978750178259</v>
      </c>
      <c r="C183">
        <v>0.88191265839577326</v>
      </c>
    </row>
    <row r="184" spans="1:3" x14ac:dyDescent="0.25">
      <c r="A184">
        <v>159</v>
      </c>
      <c r="B184">
        <v>9.7847908816959368</v>
      </c>
      <c r="C184">
        <v>-5.0439609204016023E-2</v>
      </c>
    </row>
    <row r="185" spans="1:3" x14ac:dyDescent="0.25">
      <c r="A185">
        <v>160</v>
      </c>
      <c r="B185">
        <v>9.7727144989565744</v>
      </c>
      <c r="C185">
        <v>-0.80771145879336359</v>
      </c>
    </row>
    <row r="186" spans="1:3" x14ac:dyDescent="0.25">
      <c r="A186">
        <v>161</v>
      </c>
      <c r="B186">
        <v>9.7609687267997352</v>
      </c>
      <c r="C186">
        <v>-0.96273183584180444</v>
      </c>
    </row>
    <row r="187" spans="1:3" x14ac:dyDescent="0.25">
      <c r="A187">
        <v>162</v>
      </c>
      <c r="B187">
        <v>9.7495535652254244</v>
      </c>
      <c r="C187">
        <v>-0.55493998376078402</v>
      </c>
    </row>
    <row r="188" spans="1:3" x14ac:dyDescent="0.25">
      <c r="A188">
        <v>163</v>
      </c>
      <c r="B188">
        <v>9.7384690142336368</v>
      </c>
      <c r="C188">
        <v>-0.44871587225921594</v>
      </c>
    </row>
    <row r="189" spans="1:3" x14ac:dyDescent="0.25">
      <c r="A189">
        <v>164</v>
      </c>
      <c r="B189">
        <v>9.7277150738243758</v>
      </c>
      <c r="C189">
        <v>-0.82668759008962667</v>
      </c>
    </row>
    <row r="190" spans="1:3" x14ac:dyDescent="0.25">
      <c r="A190">
        <v>165</v>
      </c>
      <c r="B190">
        <v>9.7172917439976416</v>
      </c>
      <c r="C190">
        <v>-1.3669409835857422</v>
      </c>
    </row>
    <row r="191" spans="1:3" x14ac:dyDescent="0.25">
      <c r="A191">
        <v>166</v>
      </c>
      <c r="B191">
        <v>9.7071990247534305</v>
      </c>
      <c r="C191">
        <v>-1.8469351869656707</v>
      </c>
    </row>
    <row r="192" spans="1:3" x14ac:dyDescent="0.25">
      <c r="A192">
        <v>167</v>
      </c>
      <c r="B192">
        <v>9.6974369160917462</v>
      </c>
      <c r="C192">
        <v>-1.9874227126467661</v>
      </c>
    </row>
    <row r="193" spans="1:3" x14ac:dyDescent="0.25">
      <c r="A193">
        <v>168</v>
      </c>
      <c r="B193">
        <v>9.688005418012585</v>
      </c>
      <c r="C193">
        <v>-0.96509131197873543</v>
      </c>
    </row>
    <row r="194" spans="1:3" x14ac:dyDescent="0.25">
      <c r="A194">
        <v>169</v>
      </c>
      <c r="B194">
        <v>9.6789045305159505</v>
      </c>
      <c r="C194">
        <v>1.1062460540078494</v>
      </c>
    </row>
    <row r="195" spans="1:3" x14ac:dyDescent="0.25">
      <c r="A195">
        <v>170</v>
      </c>
      <c r="B195">
        <v>9.6701342536018409</v>
      </c>
      <c r="C195">
        <v>0.18618208654577906</v>
      </c>
    </row>
    <row r="196" spans="1:3" x14ac:dyDescent="0.25">
      <c r="A196">
        <v>171</v>
      </c>
      <c r="B196">
        <v>9.6616945872702562</v>
      </c>
      <c r="C196">
        <v>-0.80108413939669632</v>
      </c>
    </row>
    <row r="197" spans="1:3" x14ac:dyDescent="0.25">
      <c r="A197">
        <v>172</v>
      </c>
      <c r="B197">
        <v>9.6535855315211982</v>
      </c>
      <c r="C197">
        <v>-0.14951434739601766</v>
      </c>
    </row>
    <row r="198" spans="1:3" x14ac:dyDescent="0.25">
      <c r="A198">
        <v>173</v>
      </c>
      <c r="B198">
        <v>9.6458070863546652</v>
      </c>
      <c r="C198">
        <v>-0.71207687888626481</v>
      </c>
    </row>
    <row r="199" spans="1:3" x14ac:dyDescent="0.25">
      <c r="A199">
        <v>174</v>
      </c>
      <c r="B199">
        <v>9.6383592517706571</v>
      </c>
      <c r="C199">
        <v>-1.3925713149144965</v>
      </c>
    </row>
    <row r="200" spans="1:3" x14ac:dyDescent="0.25">
      <c r="A200">
        <v>175</v>
      </c>
      <c r="B200">
        <v>9.6312420277691739</v>
      </c>
      <c r="C200">
        <v>-0.79184036503550459</v>
      </c>
    </row>
    <row r="201" spans="1:3" x14ac:dyDescent="0.25">
      <c r="A201">
        <v>176</v>
      </c>
      <c r="B201">
        <v>9.6244554143502157</v>
      </c>
      <c r="C201">
        <v>-0.53049856184148503</v>
      </c>
    </row>
    <row r="202" spans="1:3" x14ac:dyDescent="0.25">
      <c r="A202">
        <v>177</v>
      </c>
      <c r="B202">
        <v>9.6179994115137841</v>
      </c>
      <c r="C202">
        <v>-0.63723173781012399</v>
      </c>
    </row>
    <row r="203" spans="1:3" x14ac:dyDescent="0.25">
      <c r="A203">
        <v>178</v>
      </c>
      <c r="B203">
        <v>9.6118740192598757</v>
      </c>
      <c r="C203">
        <v>-1.4268494044569859</v>
      </c>
    </row>
    <row r="204" spans="1:3" x14ac:dyDescent="0.25">
      <c r="A204">
        <v>179</v>
      </c>
      <c r="B204">
        <v>9.6060792375884958</v>
      </c>
      <c r="C204">
        <v>-2.3351084598019458</v>
      </c>
    </row>
    <row r="205" spans="1:3" x14ac:dyDescent="0.25">
      <c r="A205">
        <v>180</v>
      </c>
      <c r="B205">
        <v>9.600615066499639</v>
      </c>
      <c r="C205">
        <v>-1.0116979765272394</v>
      </c>
    </row>
    <row r="206" spans="1:3" x14ac:dyDescent="0.25">
      <c r="A206">
        <v>181</v>
      </c>
      <c r="B206">
        <v>9.595481505993309</v>
      </c>
      <c r="C206">
        <v>2.3098486105962905</v>
      </c>
    </row>
    <row r="207" spans="1:3" x14ac:dyDescent="0.25">
      <c r="A207">
        <v>182</v>
      </c>
      <c r="B207">
        <v>9.5906785560695038</v>
      </c>
      <c r="C207">
        <v>0.41186107142069694</v>
      </c>
    </row>
    <row r="208" spans="1:3" x14ac:dyDescent="0.25">
      <c r="A208">
        <v>183</v>
      </c>
      <c r="B208">
        <v>9.5862062167282236</v>
      </c>
      <c r="C208">
        <v>0.5511857164923768</v>
      </c>
    </row>
    <row r="209" spans="1:3" x14ac:dyDescent="0.25">
      <c r="A209">
        <v>184</v>
      </c>
      <c r="B209">
        <v>9.5820644879694683</v>
      </c>
      <c r="C209">
        <v>-0.56625664860171909</v>
      </c>
    </row>
    <row r="210" spans="1:3" x14ac:dyDescent="0.25">
      <c r="A210">
        <v>185</v>
      </c>
      <c r="B210">
        <v>9.5782533697932379</v>
      </c>
      <c r="C210">
        <v>-0.73080593065700761</v>
      </c>
    </row>
    <row r="211" spans="1:3" x14ac:dyDescent="0.25">
      <c r="A211">
        <v>186</v>
      </c>
      <c r="B211">
        <v>9.5747728621995343</v>
      </c>
      <c r="C211">
        <v>-0.69161449106542428</v>
      </c>
    </row>
    <row r="212" spans="1:3" x14ac:dyDescent="0.25">
      <c r="A212">
        <v>187</v>
      </c>
      <c r="B212">
        <v>9.5716229651883538</v>
      </c>
      <c r="C212">
        <v>0.27368514626358653</v>
      </c>
    </row>
    <row r="213" spans="1:3" x14ac:dyDescent="0.25">
      <c r="A213">
        <v>188</v>
      </c>
      <c r="B213">
        <v>9.5688036787597035</v>
      </c>
      <c r="C213">
        <v>-0.58038403992664378</v>
      </c>
    </row>
    <row r="214" spans="1:3" x14ac:dyDescent="0.25">
      <c r="A214">
        <v>189</v>
      </c>
      <c r="B214">
        <v>9.5663150029135728</v>
      </c>
      <c r="C214">
        <v>-1.0584305895502428</v>
      </c>
    </row>
    <row r="215" spans="1:3" x14ac:dyDescent="0.25">
      <c r="A215">
        <v>190</v>
      </c>
      <c r="B215">
        <v>9.5641569376499707</v>
      </c>
      <c r="C215">
        <v>-1.2698361890944199</v>
      </c>
    </row>
    <row r="216" spans="1:3" x14ac:dyDescent="0.25">
      <c r="A216">
        <v>191</v>
      </c>
      <c r="B216">
        <v>9.5623294829688916</v>
      </c>
      <c r="C216">
        <v>-2.052906443112672</v>
      </c>
    </row>
    <row r="217" spans="1:3" x14ac:dyDescent="0.25">
      <c r="A217">
        <v>192</v>
      </c>
      <c r="B217">
        <v>9.5608326388703411</v>
      </c>
      <c r="C217">
        <v>-0.81807656983403021</v>
      </c>
    </row>
    <row r="218" spans="1:3" x14ac:dyDescent="0.25">
      <c r="A218">
        <v>193</v>
      </c>
      <c r="B218">
        <v>9.5596664053543137</v>
      </c>
      <c r="C218">
        <v>2.1736003387905871</v>
      </c>
    </row>
    <row r="219" spans="1:3" x14ac:dyDescent="0.25">
      <c r="A219">
        <v>194</v>
      </c>
      <c r="B219">
        <v>9.5588307824208112</v>
      </c>
      <c r="C219">
        <v>0.94546121161018881</v>
      </c>
    </row>
    <row r="220" spans="1:3" x14ac:dyDescent="0.25">
      <c r="A220">
        <v>195</v>
      </c>
      <c r="B220">
        <v>9.5583257700698354</v>
      </c>
      <c r="C220">
        <v>0.14628458978860515</v>
      </c>
    </row>
    <row r="221" spans="1:3" x14ac:dyDescent="0.25">
      <c r="A221">
        <v>196</v>
      </c>
      <c r="B221">
        <v>9.5581513683013828</v>
      </c>
      <c r="C221">
        <v>-0.65043327291449238</v>
      </c>
    </row>
    <row r="222" spans="1:3" x14ac:dyDescent="0.25">
      <c r="A222">
        <v>197</v>
      </c>
      <c r="B222">
        <v>9.5583075771154586</v>
      </c>
      <c r="C222">
        <v>-0.14130682968051822</v>
      </c>
    </row>
    <row r="223" spans="1:3" x14ac:dyDescent="0.25">
      <c r="A223">
        <v>198</v>
      </c>
      <c r="B223">
        <v>9.5587943965120594</v>
      </c>
      <c r="C223">
        <v>-0.84327219908883855</v>
      </c>
    </row>
    <row r="224" spans="1:3" x14ac:dyDescent="0.25">
      <c r="A224">
        <v>199</v>
      </c>
      <c r="B224">
        <v>9.5596118264911834</v>
      </c>
      <c r="C224">
        <v>0.11579952564096629</v>
      </c>
    </row>
    <row r="225" spans="1:3" x14ac:dyDescent="0.25">
      <c r="A225">
        <v>200</v>
      </c>
      <c r="B225">
        <v>9.560759867052834</v>
      </c>
      <c r="C225">
        <v>-0.4603489267455636</v>
      </c>
    </row>
    <row r="226" spans="1:3" x14ac:dyDescent="0.25">
      <c r="A226">
        <v>201</v>
      </c>
      <c r="B226">
        <v>9.5622385181970095</v>
      </c>
      <c r="C226">
        <v>-0.33754339980450965</v>
      </c>
    </row>
    <row r="227" spans="1:3" x14ac:dyDescent="0.25">
      <c r="A227">
        <v>202</v>
      </c>
      <c r="B227">
        <v>9.5640477799237082</v>
      </c>
      <c r="C227">
        <v>-1.008462061950139</v>
      </c>
    </row>
    <row r="228" spans="1:3" x14ac:dyDescent="0.25">
      <c r="A228">
        <v>203</v>
      </c>
      <c r="B228">
        <v>9.5661876522329337</v>
      </c>
      <c r="C228">
        <v>-1.1956234269062236</v>
      </c>
    </row>
    <row r="229" spans="1:3" x14ac:dyDescent="0.25">
      <c r="A229">
        <v>204</v>
      </c>
      <c r="B229">
        <v>9.5686581351246875</v>
      </c>
      <c r="C229">
        <v>-0.94126920296406702</v>
      </c>
    </row>
    <row r="230" spans="1:3" x14ac:dyDescent="0.25">
      <c r="A230">
        <v>205</v>
      </c>
      <c r="B230">
        <v>9.5714592285989646</v>
      </c>
      <c r="C230">
        <v>2.1908891094163359</v>
      </c>
    </row>
    <row r="231" spans="1:3" x14ac:dyDescent="0.25">
      <c r="A231">
        <v>206</v>
      </c>
      <c r="B231">
        <v>9.5745909326557666</v>
      </c>
      <c r="C231">
        <v>1.2286273183673337</v>
      </c>
    </row>
    <row r="232" spans="1:3" x14ac:dyDescent="0.25">
      <c r="A232">
        <v>207</v>
      </c>
      <c r="B232">
        <v>9.5780532472950934</v>
      </c>
      <c r="C232">
        <v>-0.14208607391874395</v>
      </c>
    </row>
    <row r="233" spans="1:3" x14ac:dyDescent="0.25">
      <c r="A233">
        <v>208</v>
      </c>
      <c r="B233">
        <v>9.581846172516947</v>
      </c>
      <c r="C233">
        <v>-0.11926033708535755</v>
      </c>
    </row>
    <row r="234" spans="1:3" x14ac:dyDescent="0.25">
      <c r="A234">
        <v>209</v>
      </c>
      <c r="B234">
        <v>9.5859697083213238</v>
      </c>
      <c r="C234">
        <v>0.14400367693610683</v>
      </c>
    </row>
    <row r="235" spans="1:3" x14ac:dyDescent="0.25">
      <c r="A235">
        <v>210</v>
      </c>
      <c r="B235">
        <v>9.5904238547082272</v>
      </c>
      <c r="C235">
        <v>-0.5083371165450874</v>
      </c>
    </row>
    <row r="236" spans="1:3" x14ac:dyDescent="0.25">
      <c r="A236">
        <v>211</v>
      </c>
      <c r="B236">
        <v>9.5952086116776556</v>
      </c>
      <c r="C236">
        <v>0.12545768234785371</v>
      </c>
    </row>
    <row r="237" spans="1:3" x14ac:dyDescent="0.25">
      <c r="A237">
        <v>212</v>
      </c>
      <c r="B237">
        <v>9.6003239792296107</v>
      </c>
      <c r="C237">
        <v>-0.44390941290508046</v>
      </c>
    </row>
    <row r="238" spans="1:3" x14ac:dyDescent="0.25">
      <c r="A238">
        <v>213</v>
      </c>
      <c r="B238">
        <v>9.6057699573640907</v>
      </c>
      <c r="C238">
        <v>-0.12358489898565139</v>
      </c>
    </row>
    <row r="239" spans="1:3" x14ac:dyDescent="0.25">
      <c r="A239">
        <v>214</v>
      </c>
      <c r="B239">
        <v>9.6115465460810938</v>
      </c>
      <c r="C239">
        <v>-0.55034739502630359</v>
      </c>
    </row>
    <row r="240" spans="1:3" x14ac:dyDescent="0.25">
      <c r="A240">
        <v>215</v>
      </c>
      <c r="B240">
        <v>9.6176537453806255</v>
      </c>
      <c r="C240">
        <v>-0.85930783372065633</v>
      </c>
    </row>
    <row r="241" spans="1:3" x14ac:dyDescent="0.25">
      <c r="A241">
        <v>216</v>
      </c>
      <c r="B241">
        <v>9.6240915552626802</v>
      </c>
      <c r="C241">
        <v>9.6998559349350089E-2</v>
      </c>
    </row>
    <row r="242" spans="1:3" x14ac:dyDescent="0.25">
      <c r="A242">
        <v>217</v>
      </c>
      <c r="B242">
        <v>9.6308599757272599</v>
      </c>
      <c r="C242">
        <v>3.1645976575166408</v>
      </c>
    </row>
    <row r="243" spans="1:3" x14ac:dyDescent="0.25">
      <c r="A243">
        <v>218</v>
      </c>
      <c r="B243">
        <v>9.6379590067743663</v>
      </c>
      <c r="C243">
        <v>2.1304390054145337</v>
      </c>
    </row>
    <row r="244" spans="1:3" x14ac:dyDescent="0.25">
      <c r="A244">
        <v>219</v>
      </c>
      <c r="B244">
        <v>9.6453886484039977</v>
      </c>
      <c r="C244">
        <v>1.1711789417139027</v>
      </c>
    </row>
    <row r="245" spans="1:3" x14ac:dyDescent="0.25">
      <c r="A245">
        <v>220</v>
      </c>
      <c r="B245">
        <v>9.6531489006161557</v>
      </c>
      <c r="C245">
        <v>0.68119390718234385</v>
      </c>
    </row>
    <row r="246" spans="1:3" x14ac:dyDescent="0.25">
      <c r="A246">
        <v>221</v>
      </c>
      <c r="B246">
        <v>9.6612397634108369</v>
      </c>
      <c r="C246">
        <v>0.87640349042376364</v>
      </c>
    </row>
    <row r="247" spans="1:3" x14ac:dyDescent="0.25">
      <c r="A247">
        <v>222</v>
      </c>
      <c r="B247">
        <v>9.669661236788043</v>
      </c>
      <c r="C247">
        <v>-0.23256776583335359</v>
      </c>
    </row>
    <row r="248" spans="1:3" x14ac:dyDescent="0.25">
      <c r="A248">
        <v>223</v>
      </c>
      <c r="B248">
        <v>9.6784133207477758</v>
      </c>
      <c r="C248">
        <v>1.0376631995370236</v>
      </c>
    </row>
    <row r="249" spans="1:3" x14ac:dyDescent="0.25">
      <c r="A249">
        <v>224</v>
      </c>
      <c r="B249">
        <v>9.6874960152900336</v>
      </c>
      <c r="C249">
        <v>1.1088320929774671</v>
      </c>
    </row>
    <row r="250" spans="1:3" x14ac:dyDescent="0.25">
      <c r="A250">
        <v>225</v>
      </c>
      <c r="B250">
        <v>9.6969093204148162</v>
      </c>
      <c r="C250">
        <v>0.52680181802778314</v>
      </c>
    </row>
    <row r="251" spans="1:3" x14ac:dyDescent="0.25">
      <c r="A251">
        <v>226</v>
      </c>
      <c r="B251">
        <v>9.7066532361221256</v>
      </c>
      <c r="C251">
        <v>0.13497159678158432</v>
      </c>
    </row>
    <row r="252" spans="1:3" ht="15.75" thickBot="1" x14ac:dyDescent="0.3">
      <c r="A252" s="11">
        <v>227</v>
      </c>
      <c r="B252" s="11">
        <v>9.7167277624119581</v>
      </c>
      <c r="C252" s="11">
        <v>-0.46577875242761735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3"/>
  <sheetViews>
    <sheetView workbookViewId="0">
      <selection activeCell="E20" sqref="E20"/>
    </sheetView>
  </sheetViews>
  <sheetFormatPr baseColWidth="10" defaultRowHeight="15" x14ac:dyDescent="0.25"/>
  <cols>
    <col min="1" max="1" width="32.85546875" bestFit="1" customWidth="1"/>
    <col min="2" max="2" width="31.855468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244</v>
      </c>
    </row>
    <row r="2" spans="1:9" ht="15.75" thickBot="1" x14ac:dyDescent="0.3"/>
    <row r="3" spans="1:9" x14ac:dyDescent="0.25">
      <c r="A3" s="13" t="s">
        <v>245</v>
      </c>
      <c r="B3" s="13"/>
    </row>
    <row r="4" spans="1:9" x14ac:dyDescent="0.25">
      <c r="A4" t="s">
        <v>246</v>
      </c>
      <c r="B4">
        <v>0.85171035298800157</v>
      </c>
    </row>
    <row r="5" spans="1:9" x14ac:dyDescent="0.25">
      <c r="A5" t="s">
        <v>247</v>
      </c>
      <c r="B5">
        <v>0.72541052538694617</v>
      </c>
    </row>
    <row r="6" spans="1:9" x14ac:dyDescent="0.25">
      <c r="A6" t="s">
        <v>248</v>
      </c>
      <c r="B6">
        <v>0.72171649658049253</v>
      </c>
    </row>
    <row r="7" spans="1:9" x14ac:dyDescent="0.25">
      <c r="A7" t="s">
        <v>232</v>
      </c>
      <c r="B7">
        <v>1.1720771677776021</v>
      </c>
    </row>
    <row r="8" spans="1:9" ht="15.75" thickBot="1" x14ac:dyDescent="0.3">
      <c r="A8" s="11" t="s">
        <v>249</v>
      </c>
      <c r="B8" s="11">
        <v>227</v>
      </c>
    </row>
    <row r="10" spans="1:9" ht="15.75" thickBot="1" x14ac:dyDescent="0.3">
      <c r="A10" t="s">
        <v>250</v>
      </c>
    </row>
    <row r="11" spans="1:9" x14ac:dyDescent="0.25">
      <c r="A11" s="12"/>
      <c r="B11" s="12" t="s">
        <v>255</v>
      </c>
      <c r="C11" s="12" t="s">
        <v>256</v>
      </c>
      <c r="D11" s="12" t="s">
        <v>257</v>
      </c>
      <c r="E11" s="12" t="s">
        <v>258</v>
      </c>
      <c r="F11" s="12" t="s">
        <v>259</v>
      </c>
    </row>
    <row r="12" spans="1:9" x14ac:dyDescent="0.25">
      <c r="A12" t="s">
        <v>251</v>
      </c>
      <c r="B12">
        <v>3</v>
      </c>
      <c r="C12">
        <v>809.31435092717379</v>
      </c>
      <c r="D12">
        <v>269.77145030905791</v>
      </c>
      <c r="E12">
        <v>196.37381390194378</v>
      </c>
      <c r="F12">
        <v>2.6413309170056963E-62</v>
      </c>
    </row>
    <row r="13" spans="1:9" x14ac:dyDescent="0.25">
      <c r="A13" t="s">
        <v>252</v>
      </c>
      <c r="B13">
        <v>223</v>
      </c>
      <c r="C13">
        <v>306.34956985130106</v>
      </c>
      <c r="D13">
        <v>1.3737648872255652</v>
      </c>
    </row>
    <row r="14" spans="1:9" ht="15.75" thickBot="1" x14ac:dyDescent="0.3">
      <c r="A14" s="11" t="s">
        <v>253</v>
      </c>
      <c r="B14" s="11">
        <v>226</v>
      </c>
      <c r="C14" s="11">
        <v>1115.6639207784749</v>
      </c>
      <c r="D14" s="11"/>
      <c r="E14" s="11"/>
      <c r="F14" s="11"/>
    </row>
    <row r="15" spans="1:9" ht="15.75" thickBot="1" x14ac:dyDescent="0.3">
      <c r="E15">
        <f>+_xlfn.F.INV.RT(0.05,B12,B13)</f>
        <v>2.645083527839168</v>
      </c>
    </row>
    <row r="16" spans="1:9" x14ac:dyDescent="0.25">
      <c r="A16" s="12"/>
      <c r="B16" s="12" t="s">
        <v>260</v>
      </c>
      <c r="C16" s="12" t="s">
        <v>232</v>
      </c>
      <c r="D16" s="12" t="s">
        <v>261</v>
      </c>
      <c r="E16" s="12" t="s">
        <v>262</v>
      </c>
      <c r="F16" s="12" t="s">
        <v>263</v>
      </c>
      <c r="G16" s="12" t="s">
        <v>264</v>
      </c>
      <c r="H16" s="12" t="s">
        <v>265</v>
      </c>
      <c r="I16" s="12" t="s">
        <v>266</v>
      </c>
    </row>
    <row r="17" spans="1:9" x14ac:dyDescent="0.25">
      <c r="A17" t="s">
        <v>254</v>
      </c>
      <c r="B17">
        <v>15.7344544468896</v>
      </c>
      <c r="C17">
        <v>0.31638611804045857</v>
      </c>
      <c r="D17">
        <v>49.731810435745864</v>
      </c>
      <c r="E17">
        <v>1.1273381753696999E-122</v>
      </c>
      <c r="F17">
        <v>15.110965308289114</v>
      </c>
      <c r="G17">
        <v>16.357943585490087</v>
      </c>
      <c r="H17">
        <v>15.110965308289114</v>
      </c>
      <c r="I17">
        <v>16.357943585490087</v>
      </c>
    </row>
    <row r="18" spans="1:9" x14ac:dyDescent="0.25">
      <c r="A18" t="s">
        <v>230</v>
      </c>
      <c r="B18">
        <v>-5.5654071068145801E-2</v>
      </c>
      <c r="C18">
        <v>1.1991089035745655E-2</v>
      </c>
      <c r="D18">
        <v>-4.6412857833212646</v>
      </c>
      <c r="E18">
        <v>5.9076619865746019E-6</v>
      </c>
      <c r="F18">
        <v>-7.9284418126618045E-2</v>
      </c>
      <c r="G18">
        <v>-3.202372400967355E-2</v>
      </c>
      <c r="H18">
        <v>-7.9284418126618045E-2</v>
      </c>
      <c r="I18">
        <v>-3.202372400967355E-2</v>
      </c>
    </row>
    <row r="19" spans="1:9" x14ac:dyDescent="0.25">
      <c r="A19" t="s">
        <v>272</v>
      </c>
      <c r="B19">
        <v>6.5145105148908082E-5</v>
      </c>
      <c r="C19">
        <v>1.2206557766089529E-4</v>
      </c>
      <c r="D19">
        <v>0.53368940201868109</v>
      </c>
      <c r="E19">
        <v>0.59408799578499338</v>
      </c>
      <c r="F19">
        <v>-1.7540451927813513E-4</v>
      </c>
      <c r="G19">
        <v>3.0569472957595132E-4</v>
      </c>
      <c r="H19">
        <v>-1.7540451927813513E-4</v>
      </c>
      <c r="I19">
        <v>3.0569472957595132E-4</v>
      </c>
    </row>
    <row r="20" spans="1:9" ht="15.75" thickBot="1" x14ac:dyDescent="0.3">
      <c r="A20" s="11" t="s">
        <v>273</v>
      </c>
      <c r="B20" s="11">
        <v>2.9286604126827861E-7</v>
      </c>
      <c r="C20" s="11">
        <v>3.519684393731106E-7</v>
      </c>
      <c r="D20" s="11">
        <v>0.83208040411208739</v>
      </c>
      <c r="E20" s="11">
        <v>0.40625371617098327</v>
      </c>
      <c r="F20" s="11">
        <v>-4.0074371771373861E-7</v>
      </c>
      <c r="G20" s="11">
        <v>9.8647580025029579E-7</v>
      </c>
      <c r="H20" s="11">
        <v>-4.0074371771373861E-7</v>
      </c>
      <c r="I20" s="11">
        <v>9.8647580025029579E-7</v>
      </c>
    </row>
    <row r="24" spans="1:9" x14ac:dyDescent="0.25">
      <c r="A24" t="s">
        <v>267</v>
      </c>
    </row>
    <row r="25" spans="1:9" ht="15.75" thickBot="1" x14ac:dyDescent="0.3"/>
    <row r="26" spans="1:9" x14ac:dyDescent="0.25">
      <c r="A26" s="12" t="s">
        <v>268</v>
      </c>
      <c r="B26" s="12" t="s">
        <v>269</v>
      </c>
      <c r="C26" s="12" t="s">
        <v>252</v>
      </c>
    </row>
    <row r="27" spans="1:9" x14ac:dyDescent="0.25">
      <c r="A27">
        <v>1</v>
      </c>
      <c r="B27">
        <v>15.678865813792644</v>
      </c>
      <c r="C27">
        <v>1.0158138529824576</v>
      </c>
    </row>
    <row r="28" spans="1:9" x14ac:dyDescent="0.25">
      <c r="A28">
        <v>2</v>
      </c>
      <c r="B28">
        <v>15.623409228102235</v>
      </c>
      <c r="C28">
        <v>1.6836136363616649</v>
      </c>
    </row>
    <row r="29" spans="1:9" x14ac:dyDescent="0.25">
      <c r="A29">
        <v>3</v>
      </c>
      <c r="B29">
        <v>15.568086447014618</v>
      </c>
      <c r="C29">
        <v>0.13696979410768151</v>
      </c>
    </row>
    <row r="30" spans="1:9" x14ac:dyDescent="0.25">
      <c r="A30">
        <v>4</v>
      </c>
      <c r="B30">
        <v>15.512899227726042</v>
      </c>
      <c r="C30">
        <v>-0.92303496122974238</v>
      </c>
    </row>
    <row r="31" spans="1:9" x14ac:dyDescent="0.25">
      <c r="A31">
        <v>5</v>
      </c>
      <c r="B31">
        <v>15.457849327432752</v>
      </c>
      <c r="C31">
        <v>-1.231550742633253</v>
      </c>
    </row>
    <row r="32" spans="1:9" x14ac:dyDescent="0.25">
      <c r="A32">
        <v>6</v>
      </c>
      <c r="B32">
        <v>15.402938503331001</v>
      </c>
      <c r="C32">
        <v>-0.1708943306428008</v>
      </c>
    </row>
    <row r="33" spans="1:3" x14ac:dyDescent="0.25">
      <c r="A33">
        <v>7</v>
      </c>
      <c r="B33">
        <v>15.348168512617033</v>
      </c>
      <c r="C33">
        <v>-0.32626065971713203</v>
      </c>
    </row>
    <row r="34" spans="1:3" x14ac:dyDescent="0.25">
      <c r="A34">
        <v>8</v>
      </c>
      <c r="B34">
        <v>15.293541112487093</v>
      </c>
      <c r="C34">
        <v>-0.58590435548099329</v>
      </c>
    </row>
    <row r="35" spans="1:3" x14ac:dyDescent="0.25">
      <c r="A35">
        <v>9</v>
      </c>
      <c r="B35">
        <v>15.239058060137435</v>
      </c>
      <c r="C35">
        <v>-0.95854983549443418</v>
      </c>
    </row>
    <row r="36" spans="1:3" x14ac:dyDescent="0.25">
      <c r="A36">
        <v>10</v>
      </c>
      <c r="B36">
        <v>15.184721112764301</v>
      </c>
      <c r="C36">
        <v>-0.59923782953140048</v>
      </c>
    </row>
    <row r="37" spans="1:3" x14ac:dyDescent="0.25">
      <c r="A37">
        <v>11</v>
      </c>
      <c r="B37">
        <v>15.130532027563943</v>
      </c>
      <c r="C37">
        <v>-1.5789010130725423</v>
      </c>
    </row>
    <row r="38" spans="1:3" x14ac:dyDescent="0.25">
      <c r="A38">
        <v>12</v>
      </c>
      <c r="B38">
        <v>15.076492561732604</v>
      </c>
      <c r="C38">
        <v>-1.2371753545057036</v>
      </c>
    </row>
    <row r="39" spans="1:3" x14ac:dyDescent="0.25">
      <c r="A39">
        <v>13</v>
      </c>
      <c r="B39">
        <v>15.022604472466538</v>
      </c>
      <c r="C39">
        <v>2.8501090561532632</v>
      </c>
    </row>
    <row r="40" spans="1:3" x14ac:dyDescent="0.25">
      <c r="A40">
        <v>14</v>
      </c>
      <c r="B40">
        <v>14.968869516961986</v>
      </c>
      <c r="C40">
        <v>0.88533600276701385</v>
      </c>
    </row>
    <row r="41" spans="1:3" x14ac:dyDescent="0.25">
      <c r="A41">
        <v>15</v>
      </c>
      <c r="B41">
        <v>14.915289452415198</v>
      </c>
      <c r="C41">
        <v>3.862647957300247E-2</v>
      </c>
    </row>
    <row r="42" spans="1:3" x14ac:dyDescent="0.25">
      <c r="A42">
        <v>16</v>
      </c>
      <c r="B42">
        <v>14.861866036022423</v>
      </c>
      <c r="C42">
        <v>1.4258092220757774</v>
      </c>
    </row>
    <row r="43" spans="1:3" x14ac:dyDescent="0.25">
      <c r="A43">
        <v>17</v>
      </c>
      <c r="B43">
        <v>14.808601024979907</v>
      </c>
      <c r="C43">
        <v>-0.38325097785930673</v>
      </c>
    </row>
    <row r="44" spans="1:3" x14ac:dyDescent="0.25">
      <c r="A44">
        <v>18</v>
      </c>
      <c r="B44">
        <v>14.755496176483899</v>
      </c>
      <c r="C44">
        <v>1.4970367126259028</v>
      </c>
    </row>
    <row r="45" spans="1:3" x14ac:dyDescent="0.25">
      <c r="A45">
        <v>19</v>
      </c>
      <c r="B45">
        <v>14.702553247730647</v>
      </c>
      <c r="C45">
        <v>0.70574245277485304</v>
      </c>
    </row>
    <row r="46" spans="1:3" x14ac:dyDescent="0.25">
      <c r="A46">
        <v>20</v>
      </c>
      <c r="B46">
        <v>14.649773995916394</v>
      </c>
      <c r="C46">
        <v>1.1344007394124063</v>
      </c>
    </row>
    <row r="47" spans="1:3" x14ac:dyDescent="0.25">
      <c r="A47">
        <v>21</v>
      </c>
      <c r="B47">
        <v>14.597160178237393</v>
      </c>
      <c r="C47">
        <v>-4.1704469016993428E-2</v>
      </c>
    </row>
    <row r="48" spans="1:3" x14ac:dyDescent="0.25">
      <c r="A48">
        <v>22</v>
      </c>
      <c r="B48">
        <v>14.544713551889888</v>
      </c>
      <c r="C48">
        <v>0.26405054019281238</v>
      </c>
    </row>
    <row r="49" spans="1:3" x14ac:dyDescent="0.25">
      <c r="A49">
        <v>23</v>
      </c>
      <c r="B49">
        <v>14.49243587407013</v>
      </c>
      <c r="C49">
        <v>0.21517956761216972</v>
      </c>
    </row>
    <row r="50" spans="1:3" x14ac:dyDescent="0.25">
      <c r="A50">
        <v>24</v>
      </c>
      <c r="B50">
        <v>14.440328901974365</v>
      </c>
      <c r="C50">
        <v>1.3326483025827347</v>
      </c>
    </row>
    <row r="51" spans="1:3" x14ac:dyDescent="0.25">
      <c r="A51">
        <v>25</v>
      </c>
      <c r="B51">
        <v>14.38839439279884</v>
      </c>
      <c r="C51">
        <v>1.7266843605167601</v>
      </c>
    </row>
    <row r="52" spans="1:3" x14ac:dyDescent="0.25">
      <c r="A52">
        <v>26</v>
      </c>
      <c r="B52">
        <v>14.336634103739803</v>
      </c>
      <c r="C52">
        <v>1.945315043815496</v>
      </c>
    </row>
    <row r="53" spans="1:3" x14ac:dyDescent="0.25">
      <c r="A53">
        <v>27</v>
      </c>
      <c r="B53">
        <v>14.285049791993501</v>
      </c>
      <c r="C53">
        <v>-1.3015279735302006</v>
      </c>
    </row>
    <row r="54" spans="1:3" x14ac:dyDescent="0.25">
      <c r="A54">
        <v>28</v>
      </c>
      <c r="B54">
        <v>14.233643214756183</v>
      </c>
      <c r="C54">
        <v>0.56750961054541627</v>
      </c>
    </row>
    <row r="55" spans="1:3" x14ac:dyDescent="0.25">
      <c r="A55">
        <v>29</v>
      </c>
      <c r="B55">
        <v>14.182416129224096</v>
      </c>
      <c r="C55">
        <v>-1.2893910884884967</v>
      </c>
    </row>
    <row r="56" spans="1:3" x14ac:dyDescent="0.25">
      <c r="A56">
        <v>30</v>
      </c>
      <c r="B56">
        <v>14.131370292593488</v>
      </c>
      <c r="C56">
        <v>4.3105200791124787E-3</v>
      </c>
    </row>
    <row r="57" spans="1:3" x14ac:dyDescent="0.25">
      <c r="A57">
        <v>31</v>
      </c>
      <c r="B57">
        <v>14.080507462060604</v>
      </c>
      <c r="C57">
        <v>0.36285661079769582</v>
      </c>
    </row>
    <row r="58" spans="1:3" x14ac:dyDescent="0.25">
      <c r="A58">
        <v>32</v>
      </c>
      <c r="B58">
        <v>14.029829394821695</v>
      </c>
      <c r="C58">
        <v>0.40375297969570489</v>
      </c>
    </row>
    <row r="59" spans="1:3" x14ac:dyDescent="0.25">
      <c r="A59">
        <v>33</v>
      </c>
      <c r="B59">
        <v>13.979337848073008</v>
      </c>
      <c r="C59">
        <v>0.27944958853539248</v>
      </c>
    </row>
    <row r="60" spans="1:3" x14ac:dyDescent="0.25">
      <c r="A60">
        <v>34</v>
      </c>
      <c r="B60">
        <v>13.929034579010789</v>
      </c>
      <c r="C60">
        <v>-0.2281680140527893</v>
      </c>
    </row>
    <row r="61" spans="1:3" x14ac:dyDescent="0.25">
      <c r="A61">
        <v>35</v>
      </c>
      <c r="B61">
        <v>13.878921344831287</v>
      </c>
      <c r="C61">
        <v>-0.96723880089028746</v>
      </c>
    </row>
    <row r="62" spans="1:3" x14ac:dyDescent="0.25">
      <c r="A62">
        <v>36</v>
      </c>
      <c r="B62">
        <v>13.82899990273075</v>
      </c>
      <c r="C62">
        <v>-1.6434377743457507</v>
      </c>
    </row>
    <row r="63" spans="1:3" x14ac:dyDescent="0.25">
      <c r="A63">
        <v>37</v>
      </c>
      <c r="B63">
        <v>13.779272009905423</v>
      </c>
      <c r="C63">
        <v>3.2238004970534782</v>
      </c>
    </row>
    <row r="64" spans="1:3" x14ac:dyDescent="0.25">
      <c r="A64">
        <v>38</v>
      </c>
      <c r="B64">
        <v>13.729739423551557</v>
      </c>
      <c r="C64">
        <v>1.9578583875902424</v>
      </c>
    </row>
    <row r="65" spans="1:3" x14ac:dyDescent="0.25">
      <c r="A65">
        <v>39</v>
      </c>
      <c r="B65">
        <v>13.680403900865397</v>
      </c>
      <c r="C65">
        <v>-5.656612653889681E-2</v>
      </c>
    </row>
    <row r="66" spans="1:3" x14ac:dyDescent="0.25">
      <c r="A66">
        <v>40</v>
      </c>
      <c r="B66">
        <v>13.63126719904319</v>
      </c>
      <c r="C66">
        <v>1.0458293932591101</v>
      </c>
    </row>
    <row r="67" spans="1:3" x14ac:dyDescent="0.25">
      <c r="A67">
        <v>41</v>
      </c>
      <c r="B67">
        <v>13.582331075281187</v>
      </c>
      <c r="C67">
        <v>0.17000582846801215</v>
      </c>
    </row>
    <row r="68" spans="1:3" x14ac:dyDescent="0.25">
      <c r="A68">
        <v>42</v>
      </c>
      <c r="B68">
        <v>13.533597286775635</v>
      </c>
      <c r="C68">
        <v>0.46209225427396561</v>
      </c>
    </row>
    <row r="69" spans="1:3" x14ac:dyDescent="0.25">
      <c r="A69">
        <v>43</v>
      </c>
      <c r="B69">
        <v>13.48506759072278</v>
      </c>
      <c r="C69">
        <v>-0.54502322871647912</v>
      </c>
    </row>
    <row r="70" spans="1:3" x14ac:dyDescent="0.25">
      <c r="A70">
        <v>44</v>
      </c>
      <c r="B70">
        <v>13.436743744318868</v>
      </c>
      <c r="C70">
        <v>-0.35163250807236857</v>
      </c>
    </row>
    <row r="71" spans="1:3" x14ac:dyDescent="0.25">
      <c r="A71">
        <v>45</v>
      </c>
      <c r="B71">
        <v>13.388627504760152</v>
      </c>
      <c r="C71">
        <v>-0.87396086349975199</v>
      </c>
    </row>
    <row r="72" spans="1:3" x14ac:dyDescent="0.25">
      <c r="A72">
        <v>46</v>
      </c>
      <c r="B72">
        <v>13.340720629242872</v>
      </c>
      <c r="C72">
        <v>-0.74653548242927137</v>
      </c>
    </row>
    <row r="73" spans="1:3" x14ac:dyDescent="0.25">
      <c r="A73">
        <v>47</v>
      </c>
      <c r="B73">
        <v>13.293024874963281</v>
      </c>
      <c r="C73">
        <v>-1.5160506409933809</v>
      </c>
    </row>
    <row r="74" spans="1:3" x14ac:dyDescent="0.25">
      <c r="A74">
        <v>48</v>
      </c>
      <c r="B74">
        <v>13.245541999117629</v>
      </c>
      <c r="C74">
        <v>-1.1747985486004282</v>
      </c>
    </row>
    <row r="75" spans="1:3" x14ac:dyDescent="0.25">
      <c r="A75">
        <v>49</v>
      </c>
      <c r="B75">
        <v>13.198273758902156</v>
      </c>
      <c r="C75">
        <v>2.0039514470944653E-2</v>
      </c>
    </row>
    <row r="76" spans="1:3" x14ac:dyDescent="0.25">
      <c r="A76">
        <v>50</v>
      </c>
      <c r="B76">
        <v>13.151221911513117</v>
      </c>
      <c r="C76">
        <v>1.0779923712984836</v>
      </c>
    </row>
    <row r="77" spans="1:3" x14ac:dyDescent="0.25">
      <c r="A77">
        <v>51</v>
      </c>
      <c r="B77">
        <v>13.104388214146754</v>
      </c>
      <c r="C77">
        <v>-0.15602444616185451</v>
      </c>
    </row>
    <row r="78" spans="1:3" x14ac:dyDescent="0.25">
      <c r="A78">
        <v>52</v>
      </c>
      <c r="B78">
        <v>13.057774423999314</v>
      </c>
      <c r="C78">
        <v>-0.99662379357761388</v>
      </c>
    </row>
    <row r="79" spans="1:3" x14ac:dyDescent="0.25">
      <c r="A79">
        <v>53</v>
      </c>
      <c r="B79">
        <v>13.011382298267055</v>
      </c>
      <c r="C79">
        <v>-0.70598413400155557</v>
      </c>
    </row>
    <row r="80" spans="1:3" x14ac:dyDescent="0.25">
      <c r="A80">
        <v>54</v>
      </c>
      <c r="B80">
        <v>12.965213594146212</v>
      </c>
      <c r="C80">
        <v>-1.4419196656314117</v>
      </c>
    </row>
    <row r="81" spans="1:3" x14ac:dyDescent="0.25">
      <c r="A81">
        <v>55</v>
      </c>
      <c r="B81">
        <v>12.919270068833038</v>
      </c>
      <c r="C81">
        <v>-0.92318398110193733</v>
      </c>
    </row>
    <row r="82" spans="1:3" x14ac:dyDescent="0.25">
      <c r="A82">
        <v>56</v>
      </c>
      <c r="B82">
        <v>12.873553479523782</v>
      </c>
      <c r="C82">
        <v>-1.1191735683863815</v>
      </c>
    </row>
    <row r="83" spans="1:3" x14ac:dyDescent="0.25">
      <c r="A83">
        <v>57</v>
      </c>
      <c r="B83">
        <v>12.828065583414688</v>
      </c>
      <c r="C83">
        <v>-1.6563106809350874</v>
      </c>
    </row>
    <row r="84" spans="1:3" x14ac:dyDescent="0.25">
      <c r="A84">
        <v>58</v>
      </c>
      <c r="B84">
        <v>12.782808137702007</v>
      </c>
      <c r="C84">
        <v>-2.8277963297948077</v>
      </c>
    </row>
    <row r="85" spans="1:3" x14ac:dyDescent="0.25">
      <c r="A85">
        <v>59</v>
      </c>
      <c r="B85">
        <v>12.737782899581985</v>
      </c>
      <c r="C85">
        <v>-2.5303869155359848</v>
      </c>
    </row>
    <row r="86" spans="1:3" x14ac:dyDescent="0.25">
      <c r="A86">
        <v>60</v>
      </c>
      <c r="B86">
        <v>12.692991626250869</v>
      </c>
      <c r="C86">
        <v>-2.3586064400294688</v>
      </c>
    </row>
    <row r="87" spans="1:3" x14ac:dyDescent="0.25">
      <c r="A87">
        <v>61</v>
      </c>
      <c r="B87">
        <v>12.648436074904909</v>
      </c>
      <c r="C87">
        <v>0.76002410766719031</v>
      </c>
    </row>
    <row r="88" spans="1:3" x14ac:dyDescent="0.25">
      <c r="A88">
        <v>62</v>
      </c>
      <c r="B88">
        <v>12.60411800274035</v>
      </c>
      <c r="C88">
        <v>0.39548373843945051</v>
      </c>
    </row>
    <row r="89" spans="1:3" x14ac:dyDescent="0.25">
      <c r="A89">
        <v>63</v>
      </c>
      <c r="B89">
        <v>12.560039166953441</v>
      </c>
      <c r="C89">
        <v>-1.2159402379197406</v>
      </c>
    </row>
    <row r="90" spans="1:3" x14ac:dyDescent="0.25">
      <c r="A90">
        <v>64</v>
      </c>
      <c r="B90">
        <v>12.516201324740429</v>
      </c>
      <c r="C90">
        <v>-0.5063119037799293</v>
      </c>
    </row>
    <row r="91" spans="1:3" x14ac:dyDescent="0.25">
      <c r="A91">
        <v>65</v>
      </c>
      <c r="B91">
        <v>12.472606233297562</v>
      </c>
      <c r="C91">
        <v>-0.58892180247596215</v>
      </c>
    </row>
    <row r="92" spans="1:3" x14ac:dyDescent="0.25">
      <c r="A92">
        <v>66</v>
      </c>
      <c r="B92">
        <v>12.429255649821087</v>
      </c>
      <c r="C92">
        <v>-1.8221589477973872</v>
      </c>
    </row>
    <row r="93" spans="1:3" x14ac:dyDescent="0.25">
      <c r="A93">
        <v>67</v>
      </c>
      <c r="B93">
        <v>12.38615133150725</v>
      </c>
      <c r="C93">
        <v>2.9836761589496774E-3</v>
      </c>
    </row>
    <row r="94" spans="1:3" x14ac:dyDescent="0.25">
      <c r="A94">
        <v>68</v>
      </c>
      <c r="B94">
        <v>12.343295035552305</v>
      </c>
      <c r="C94">
        <v>0.44892415430899391</v>
      </c>
    </row>
    <row r="95" spans="1:3" x14ac:dyDescent="0.25">
      <c r="A95">
        <v>69</v>
      </c>
      <c r="B95">
        <v>12.300688519152493</v>
      </c>
      <c r="C95">
        <v>0.58947855631050672</v>
      </c>
    </row>
    <row r="96" spans="1:3" x14ac:dyDescent="0.25">
      <c r="A96">
        <v>70</v>
      </c>
      <c r="B96">
        <v>12.258333539504063</v>
      </c>
      <c r="C96">
        <v>-0.90360712345666272</v>
      </c>
    </row>
    <row r="97" spans="1:3" x14ac:dyDescent="0.25">
      <c r="A97">
        <v>71</v>
      </c>
      <c r="B97">
        <v>12.216231853803265</v>
      </c>
      <c r="C97">
        <v>-1.2780999694127644</v>
      </c>
    </row>
    <row r="98" spans="1:3" x14ac:dyDescent="0.25">
      <c r="A98">
        <v>72</v>
      </c>
      <c r="B98">
        <v>12.174385219246345</v>
      </c>
      <c r="C98">
        <v>-0.39163071372874469</v>
      </c>
    </row>
    <row r="99" spans="1:3" x14ac:dyDescent="0.25">
      <c r="A99">
        <v>73</v>
      </c>
      <c r="B99">
        <v>12.13279539302955</v>
      </c>
      <c r="C99">
        <v>1.7625013679893495</v>
      </c>
    </row>
    <row r="100" spans="1:3" x14ac:dyDescent="0.25">
      <c r="A100">
        <v>74</v>
      </c>
      <c r="B100">
        <v>12.091464132349129</v>
      </c>
      <c r="C100">
        <v>0.73470892614887084</v>
      </c>
    </row>
    <row r="101" spans="1:3" x14ac:dyDescent="0.25">
      <c r="A101">
        <v>75</v>
      </c>
      <c r="B101">
        <v>12.050393194401329</v>
      </c>
      <c r="C101">
        <v>-0.12295283253282818</v>
      </c>
    </row>
    <row r="102" spans="1:3" x14ac:dyDescent="0.25">
      <c r="A102">
        <v>76</v>
      </c>
      <c r="B102">
        <v>12.009584336382396</v>
      </c>
      <c r="C102">
        <v>-1.1058134540190956</v>
      </c>
    </row>
    <row r="103" spans="1:3" x14ac:dyDescent="0.25">
      <c r="A103">
        <v>77</v>
      </c>
      <c r="B103">
        <v>11.969039315488581</v>
      </c>
      <c r="C103">
        <v>-0.44017351782508207</v>
      </c>
    </row>
    <row r="104" spans="1:3" x14ac:dyDescent="0.25">
      <c r="A104">
        <v>78</v>
      </c>
      <c r="B104">
        <v>11.928759888916129</v>
      </c>
      <c r="C104">
        <v>-0.76392875638592983</v>
      </c>
    </row>
    <row r="105" spans="1:3" x14ac:dyDescent="0.25">
      <c r="A105">
        <v>79</v>
      </c>
      <c r="B105">
        <v>11.888747813861288</v>
      </c>
      <c r="C105">
        <v>-0.72923469533608731</v>
      </c>
    </row>
    <row r="106" spans="1:3" x14ac:dyDescent="0.25">
      <c r="A106">
        <v>80</v>
      </c>
      <c r="B106">
        <v>11.849004847520305</v>
      </c>
      <c r="C106">
        <v>-1.117617109961806</v>
      </c>
    </row>
    <row r="107" spans="1:3" x14ac:dyDescent="0.25">
      <c r="A107">
        <v>81</v>
      </c>
      <c r="B107">
        <v>11.809532747089431</v>
      </c>
      <c r="C107">
        <v>-0.97325696307123089</v>
      </c>
    </row>
    <row r="108" spans="1:3" x14ac:dyDescent="0.25">
      <c r="A108">
        <v>82</v>
      </c>
      <c r="B108">
        <v>11.77033326976491</v>
      </c>
      <c r="C108">
        <v>-1.7224792993096099</v>
      </c>
    </row>
    <row r="109" spans="1:3" x14ac:dyDescent="0.25">
      <c r="A109">
        <v>83</v>
      </c>
      <c r="B109">
        <v>11.731408172742992</v>
      </c>
      <c r="C109">
        <v>-2.3156611003681924</v>
      </c>
    </row>
    <row r="110" spans="1:3" x14ac:dyDescent="0.25">
      <c r="A110">
        <v>84</v>
      </c>
      <c r="B110">
        <v>11.692759213219921</v>
      </c>
      <c r="C110">
        <v>-1.7988916198183205</v>
      </c>
    </row>
    <row r="111" spans="1:3" x14ac:dyDescent="0.25">
      <c r="A111">
        <v>85</v>
      </c>
      <c r="B111">
        <v>11.65438814839195</v>
      </c>
      <c r="C111">
        <v>1.4246439332781495</v>
      </c>
    </row>
    <row r="112" spans="1:3" x14ac:dyDescent="0.25">
      <c r="A112">
        <v>86</v>
      </c>
      <c r="B112">
        <v>11.616296735455322</v>
      </c>
      <c r="C112">
        <v>0.36920134468297761</v>
      </c>
    </row>
    <row r="113" spans="1:3" x14ac:dyDescent="0.25">
      <c r="A113">
        <v>87</v>
      </c>
      <c r="B113">
        <v>11.578486731606285</v>
      </c>
      <c r="C113">
        <v>-0.35398349170908538</v>
      </c>
    </row>
    <row r="114" spans="1:3" x14ac:dyDescent="0.25">
      <c r="A114">
        <v>88</v>
      </c>
      <c r="B114">
        <v>11.540959894041091</v>
      </c>
      <c r="C114">
        <v>-0.41170367679589148</v>
      </c>
    </row>
    <row r="115" spans="1:3" x14ac:dyDescent="0.25">
      <c r="A115">
        <v>89</v>
      </c>
      <c r="B115">
        <v>11.503717979955981</v>
      </c>
      <c r="C115">
        <v>-0.66550051919598197</v>
      </c>
    </row>
    <row r="116" spans="1:3" x14ac:dyDescent="0.25">
      <c r="A116">
        <v>90</v>
      </c>
      <c r="B116">
        <v>11.466762746547209</v>
      </c>
      <c r="C116">
        <v>-0.29427378075360977</v>
      </c>
    </row>
    <row r="117" spans="1:3" x14ac:dyDescent="0.25">
      <c r="A117">
        <v>91</v>
      </c>
      <c r="B117">
        <v>11.430095951011019</v>
      </c>
      <c r="C117">
        <v>0.63373509124988026</v>
      </c>
    </row>
    <row r="118" spans="1:3" x14ac:dyDescent="0.25">
      <c r="A118">
        <v>92</v>
      </c>
      <c r="B118">
        <v>11.393719350543659</v>
      </c>
      <c r="C118">
        <v>-0.17777257204195962</v>
      </c>
    </row>
    <row r="119" spans="1:3" x14ac:dyDescent="0.25">
      <c r="A119">
        <v>93</v>
      </c>
      <c r="B119">
        <v>11.357634702341377</v>
      </c>
      <c r="C119">
        <v>-0.40921218626097655</v>
      </c>
    </row>
    <row r="120" spans="1:3" x14ac:dyDescent="0.25">
      <c r="A120">
        <v>94</v>
      </c>
      <c r="B120">
        <v>11.32184376360042</v>
      </c>
      <c r="C120">
        <v>-1.1986164807869191</v>
      </c>
    </row>
    <row r="121" spans="1:3" x14ac:dyDescent="0.25">
      <c r="A121">
        <v>95</v>
      </c>
      <c r="B121">
        <v>11.286348291517035</v>
      </c>
      <c r="C121">
        <v>-0.4849029439717345</v>
      </c>
    </row>
    <row r="122" spans="1:3" x14ac:dyDescent="0.25">
      <c r="A122">
        <v>96</v>
      </c>
      <c r="B122">
        <v>11.251150043287474</v>
      </c>
      <c r="C122">
        <v>-0.64434188266157477</v>
      </c>
    </row>
    <row r="123" spans="1:3" x14ac:dyDescent="0.25">
      <c r="A123">
        <v>97</v>
      </c>
      <c r="B123">
        <v>11.216250776107977</v>
      </c>
      <c r="C123">
        <v>3.0323283177541231</v>
      </c>
    </row>
    <row r="124" spans="1:3" x14ac:dyDescent="0.25">
      <c r="A124">
        <v>98</v>
      </c>
      <c r="B124">
        <v>11.181652247174799</v>
      </c>
      <c r="C124">
        <v>1.3069500146677999</v>
      </c>
    </row>
    <row r="125" spans="1:3" x14ac:dyDescent="0.25">
      <c r="A125">
        <v>99</v>
      </c>
      <c r="B125">
        <v>11.147356213684184</v>
      </c>
      <c r="C125">
        <v>0.84450586755771617</v>
      </c>
    </row>
    <row r="126" spans="1:3" x14ac:dyDescent="0.25">
      <c r="A126">
        <v>100</v>
      </c>
      <c r="B126">
        <v>11.11336443283238</v>
      </c>
      <c r="C126">
        <v>1.0274571728834196</v>
      </c>
    </row>
    <row r="127" spans="1:3" x14ac:dyDescent="0.25">
      <c r="A127">
        <v>101</v>
      </c>
      <c r="B127">
        <v>11.079678661815635</v>
      </c>
      <c r="C127">
        <v>0.58422948458016499</v>
      </c>
    </row>
    <row r="128" spans="1:3" x14ac:dyDescent="0.25">
      <c r="A128">
        <v>102</v>
      </c>
      <c r="B128">
        <v>11.046300657830194</v>
      </c>
      <c r="C128">
        <v>0.29193741660640526</v>
      </c>
    </row>
    <row r="129" spans="1:3" x14ac:dyDescent="0.25">
      <c r="A129">
        <v>103</v>
      </c>
      <c r="B129">
        <v>11.013232178072311</v>
      </c>
      <c r="C129">
        <v>1.6188289355374899</v>
      </c>
    </row>
    <row r="130" spans="1:3" x14ac:dyDescent="0.25">
      <c r="A130">
        <v>104</v>
      </c>
      <c r="B130">
        <v>10.980474979738228</v>
      </c>
      <c r="C130">
        <v>0.76298190679237265</v>
      </c>
    </row>
    <row r="131" spans="1:3" x14ac:dyDescent="0.25">
      <c r="A131">
        <v>105</v>
      </c>
      <c r="B131">
        <v>10.948030820024194</v>
      </c>
      <c r="C131">
        <v>1.2079318541632063</v>
      </c>
    </row>
    <row r="132" spans="1:3" x14ac:dyDescent="0.25">
      <c r="A132">
        <v>106</v>
      </c>
      <c r="B132">
        <v>10.915901456126456</v>
      </c>
      <c r="C132">
        <v>0.6296050650158449</v>
      </c>
    </row>
    <row r="133" spans="1:3" x14ac:dyDescent="0.25">
      <c r="A133">
        <v>107</v>
      </c>
      <c r="B133">
        <v>10.884088645241265</v>
      </c>
      <c r="C133">
        <v>0.1942934978988351</v>
      </c>
    </row>
    <row r="134" spans="1:3" x14ac:dyDescent="0.25">
      <c r="A134">
        <v>108</v>
      </c>
      <c r="B134">
        <v>10.852594144564865</v>
      </c>
      <c r="C134">
        <v>0.4588925405193347</v>
      </c>
    </row>
    <row r="135" spans="1:3" x14ac:dyDescent="0.25">
      <c r="A135">
        <v>109</v>
      </c>
      <c r="B135">
        <v>10.821419711293503</v>
      </c>
      <c r="C135">
        <v>3.8016581972226966</v>
      </c>
    </row>
    <row r="136" spans="1:3" x14ac:dyDescent="0.25">
      <c r="A136">
        <v>110</v>
      </c>
      <c r="B136">
        <v>10.790567102623427</v>
      </c>
      <c r="C136">
        <v>1.8040330514287728</v>
      </c>
    </row>
    <row r="137" spans="1:3" x14ac:dyDescent="0.25">
      <c r="A137">
        <v>111</v>
      </c>
      <c r="B137">
        <v>10.760038075750892</v>
      </c>
      <c r="C137">
        <v>1.0470086546633084</v>
      </c>
    </row>
    <row r="138" spans="1:3" x14ac:dyDescent="0.25">
      <c r="A138">
        <v>112</v>
      </c>
      <c r="B138">
        <v>10.729834387872131</v>
      </c>
      <c r="C138">
        <v>1.5072942391461694</v>
      </c>
    </row>
    <row r="139" spans="1:3" x14ac:dyDescent="0.25">
      <c r="A139">
        <v>113</v>
      </c>
      <c r="B139">
        <v>10.699957796183408</v>
      </c>
      <c r="C139">
        <v>1.3404757949137913</v>
      </c>
    </row>
    <row r="140" spans="1:3" x14ac:dyDescent="0.25">
      <c r="A140">
        <v>114</v>
      </c>
      <c r="B140">
        <v>10.670410057880959</v>
      </c>
      <c r="C140">
        <v>0.9652082789779417</v>
      </c>
    </row>
    <row r="141" spans="1:3" x14ac:dyDescent="0.25">
      <c r="A141">
        <v>115</v>
      </c>
      <c r="B141">
        <v>10.641192930161038</v>
      </c>
      <c r="C141">
        <v>2.0432290537539615</v>
      </c>
    </row>
    <row r="142" spans="1:3" x14ac:dyDescent="0.25">
      <c r="A142">
        <v>116</v>
      </c>
      <c r="B142">
        <v>10.612308170219885</v>
      </c>
      <c r="C142">
        <v>0.54956136335871442</v>
      </c>
    </row>
    <row r="143" spans="1:3" x14ac:dyDescent="0.25">
      <c r="A143">
        <v>117</v>
      </c>
      <c r="B143">
        <v>10.583757535253755</v>
      </c>
      <c r="C143">
        <v>-9.9768213673545603E-3</v>
      </c>
    </row>
    <row r="144" spans="1:3" x14ac:dyDescent="0.25">
      <c r="A144">
        <v>118</v>
      </c>
      <c r="B144">
        <v>10.555542782458893</v>
      </c>
      <c r="C144">
        <v>-0.4027836751787941</v>
      </c>
    </row>
    <row r="145" spans="1:3" x14ac:dyDescent="0.25">
      <c r="A145">
        <v>119</v>
      </c>
      <c r="B145">
        <v>10.527665669031549</v>
      </c>
      <c r="C145">
        <v>0.26472997492675177</v>
      </c>
    </row>
    <row r="146" spans="1:3" x14ac:dyDescent="0.25">
      <c r="A146">
        <v>120</v>
      </c>
      <c r="B146">
        <v>10.500127952167967</v>
      </c>
      <c r="C146">
        <v>0.61990768045033384</v>
      </c>
    </row>
    <row r="147" spans="1:3" x14ac:dyDescent="0.25">
      <c r="A147">
        <v>121</v>
      </c>
      <c r="B147">
        <v>10.472931389064396</v>
      </c>
      <c r="C147">
        <v>3.0832273816300049</v>
      </c>
    </row>
    <row r="148" spans="1:3" x14ac:dyDescent="0.25">
      <c r="A148">
        <v>122</v>
      </c>
      <c r="B148">
        <v>10.446077736917081</v>
      </c>
      <c r="C148">
        <v>2.4164459756591192</v>
      </c>
    </row>
    <row r="149" spans="1:3" x14ac:dyDescent="0.25">
      <c r="A149">
        <v>123</v>
      </c>
      <c r="B149">
        <v>10.419568752922274</v>
      </c>
      <c r="C149">
        <v>0.44851983745632573</v>
      </c>
    </row>
    <row r="150" spans="1:3" x14ac:dyDescent="0.25">
      <c r="A150">
        <v>124</v>
      </c>
      <c r="B150">
        <v>10.393406194276222</v>
      </c>
      <c r="C150">
        <v>0.79611217424027814</v>
      </c>
    </row>
    <row r="151" spans="1:3" x14ac:dyDescent="0.25">
      <c r="A151">
        <v>125</v>
      </c>
      <c r="B151">
        <v>10.367591818175169</v>
      </c>
      <c r="C151">
        <v>0.87669847096683107</v>
      </c>
    </row>
    <row r="152" spans="1:3" x14ac:dyDescent="0.25">
      <c r="A152">
        <v>126</v>
      </c>
      <c r="B152">
        <v>10.342127381815368</v>
      </c>
      <c r="C152">
        <v>0.56379948374133093</v>
      </c>
    </row>
    <row r="153" spans="1:3" x14ac:dyDescent="0.25">
      <c r="A153">
        <v>127</v>
      </c>
      <c r="B153">
        <v>10.317014642393062</v>
      </c>
      <c r="C153">
        <v>1.2232990253145388</v>
      </c>
    </row>
    <row r="154" spans="1:3" x14ac:dyDescent="0.25">
      <c r="A154">
        <v>128</v>
      </c>
      <c r="B154">
        <v>10.292255357104501</v>
      </c>
      <c r="C154">
        <v>-0.21285552762470061</v>
      </c>
    </row>
    <row r="155" spans="1:3" x14ac:dyDescent="0.25">
      <c r="A155">
        <v>129</v>
      </c>
      <c r="B155">
        <v>10.26785128314593</v>
      </c>
      <c r="C155">
        <v>-0.53246826314613038</v>
      </c>
    </row>
    <row r="156" spans="1:3" x14ac:dyDescent="0.25">
      <c r="A156">
        <v>130</v>
      </c>
      <c r="B156">
        <v>10.243804177713601</v>
      </c>
      <c r="C156">
        <v>-1.2459573250816014</v>
      </c>
    </row>
    <row r="157" spans="1:3" x14ac:dyDescent="0.25">
      <c r="A157">
        <v>131</v>
      </c>
      <c r="B157">
        <v>10.220115798003757</v>
      </c>
      <c r="C157">
        <v>-0.99993169571805751</v>
      </c>
    </row>
    <row r="158" spans="1:3" x14ac:dyDescent="0.25">
      <c r="A158">
        <v>132</v>
      </c>
      <c r="B158">
        <v>10.196787901212648</v>
      </c>
      <c r="C158">
        <v>-0.37921683870704825</v>
      </c>
    </row>
    <row r="159" spans="1:3" x14ac:dyDescent="0.25">
      <c r="A159">
        <v>133</v>
      </c>
      <c r="B159">
        <v>10.173822244536522</v>
      </c>
      <c r="C159">
        <v>2.302874385811478</v>
      </c>
    </row>
    <row r="160" spans="1:3" x14ac:dyDescent="0.25">
      <c r="A160">
        <v>134</v>
      </c>
      <c r="B160">
        <v>10.151220585171627</v>
      </c>
      <c r="C160">
        <v>1.7187724507433728</v>
      </c>
    </row>
    <row r="161" spans="1:3" x14ac:dyDescent="0.25">
      <c r="A161">
        <v>135</v>
      </c>
      <c r="B161">
        <v>10.128984680314208</v>
      </c>
      <c r="C161">
        <v>0.23472617277009178</v>
      </c>
    </row>
    <row r="162" spans="1:3" x14ac:dyDescent="0.25">
      <c r="A162">
        <v>136</v>
      </c>
      <c r="B162">
        <v>10.107116287160514</v>
      </c>
      <c r="C162">
        <v>0.75708109343038643</v>
      </c>
    </row>
    <row r="163" spans="1:3" x14ac:dyDescent="0.25">
      <c r="A163">
        <v>137</v>
      </c>
      <c r="B163">
        <v>10.085617162906793</v>
      </c>
      <c r="C163">
        <v>0.62385162306980746</v>
      </c>
    </row>
    <row r="164" spans="1:3" x14ac:dyDescent="0.25">
      <c r="A164">
        <v>138</v>
      </c>
      <c r="B164">
        <v>10.064489064749292</v>
      </c>
      <c r="C164">
        <v>-3.8345967080491761E-2</v>
      </c>
    </row>
    <row r="165" spans="1:3" x14ac:dyDescent="0.25">
      <c r="A165">
        <v>139</v>
      </c>
      <c r="B165">
        <v>10.043733749884261</v>
      </c>
      <c r="C165">
        <v>0.81934639457433889</v>
      </c>
    </row>
    <row r="166" spans="1:3" x14ac:dyDescent="0.25">
      <c r="A166">
        <v>140</v>
      </c>
      <c r="B166">
        <v>10.023352975507942</v>
      </c>
      <c r="C166">
        <v>-0.27507928846583241</v>
      </c>
    </row>
    <row r="167" spans="1:3" x14ac:dyDescent="0.25">
      <c r="A167">
        <v>141</v>
      </c>
      <c r="B167">
        <v>10.003348498816589</v>
      </c>
      <c r="C167">
        <v>-6.1176253685438553E-2</v>
      </c>
    </row>
    <row r="168" spans="1:3" x14ac:dyDescent="0.25">
      <c r="A168">
        <v>142</v>
      </c>
      <c r="B168">
        <v>9.9837220770064476</v>
      </c>
      <c r="C168">
        <v>-1.1302687174667483</v>
      </c>
    </row>
    <row r="169" spans="1:3" x14ac:dyDescent="0.25">
      <c r="A169">
        <v>143</v>
      </c>
      <c r="B169">
        <v>9.9644754672737612</v>
      </c>
      <c r="C169">
        <v>-0.71668274677099042</v>
      </c>
    </row>
    <row r="170" spans="1:3" x14ac:dyDescent="0.25">
      <c r="A170">
        <v>144</v>
      </c>
      <c r="B170">
        <v>9.9456104268147829</v>
      </c>
      <c r="C170">
        <v>-0.39478579636519306</v>
      </c>
    </row>
    <row r="171" spans="1:3" x14ac:dyDescent="0.25">
      <c r="A171">
        <v>145</v>
      </c>
      <c r="B171">
        <v>9.9271287128257573</v>
      </c>
      <c r="C171">
        <v>2.1426611146506431</v>
      </c>
    </row>
    <row r="172" spans="1:3" x14ac:dyDescent="0.25">
      <c r="A172">
        <v>146</v>
      </c>
      <c r="B172">
        <v>9.9090320825029323</v>
      </c>
      <c r="C172">
        <v>1.8802785004695668</v>
      </c>
    </row>
    <row r="173" spans="1:3" x14ac:dyDescent="0.25">
      <c r="A173">
        <v>147</v>
      </c>
      <c r="B173">
        <v>9.8913222930425579</v>
      </c>
      <c r="C173">
        <v>0.31487276845494172</v>
      </c>
    </row>
    <row r="174" spans="1:3" x14ac:dyDescent="0.25">
      <c r="A174">
        <v>148</v>
      </c>
      <c r="B174">
        <v>9.8740011016408786</v>
      </c>
      <c r="C174">
        <v>0.29967030705432052</v>
      </c>
    </row>
    <row r="175" spans="1:3" x14ac:dyDescent="0.25">
      <c r="A175">
        <v>149</v>
      </c>
      <c r="B175">
        <v>9.8570702654941442</v>
      </c>
      <c r="C175">
        <v>-0.43592863006724336</v>
      </c>
    </row>
    <row r="176" spans="1:3" x14ac:dyDescent="0.25">
      <c r="A176">
        <v>150</v>
      </c>
      <c r="B176">
        <v>9.840531541798601</v>
      </c>
      <c r="C176">
        <v>-0.60385341382958124</v>
      </c>
    </row>
    <row r="177" spans="1:3" x14ac:dyDescent="0.25">
      <c r="A177">
        <v>151</v>
      </c>
      <c r="B177">
        <v>9.8243866877504988</v>
      </c>
      <c r="C177">
        <v>5.7328885932941276E-2</v>
      </c>
    </row>
    <row r="178" spans="1:3" x14ac:dyDescent="0.25">
      <c r="A178">
        <v>152</v>
      </c>
      <c r="B178">
        <v>9.8086374605460822</v>
      </c>
      <c r="C178">
        <v>-0.53981102232986267</v>
      </c>
    </row>
    <row r="179" spans="1:3" x14ac:dyDescent="0.25">
      <c r="A179">
        <v>153</v>
      </c>
      <c r="B179">
        <v>9.7932856173815992</v>
      </c>
      <c r="C179">
        <v>-0.81485610720100965</v>
      </c>
    </row>
    <row r="180" spans="1:3" x14ac:dyDescent="0.25">
      <c r="A180">
        <v>154</v>
      </c>
      <c r="B180">
        <v>9.7783329154533014</v>
      </c>
      <c r="C180">
        <v>-1.9855560136522614</v>
      </c>
    </row>
    <row r="181" spans="1:3" x14ac:dyDescent="0.25">
      <c r="A181">
        <v>155</v>
      </c>
      <c r="B181">
        <v>9.7637811119574298</v>
      </c>
      <c r="C181">
        <v>-1.284343898890949</v>
      </c>
    </row>
    <row r="182" spans="1:3" x14ac:dyDescent="0.25">
      <c r="A182">
        <v>156</v>
      </c>
      <c r="B182">
        <v>9.749631964090236</v>
      </c>
      <c r="C182">
        <v>-1.3074733090644859</v>
      </c>
    </row>
    <row r="183" spans="1:3" x14ac:dyDescent="0.25">
      <c r="A183">
        <v>157</v>
      </c>
      <c r="B183">
        <v>9.7358872290479681</v>
      </c>
      <c r="C183">
        <v>1.3653460542223321</v>
      </c>
    </row>
    <row r="184" spans="1:3" x14ac:dyDescent="0.25">
      <c r="A184">
        <v>158</v>
      </c>
      <c r="B184">
        <v>9.7225486640268741</v>
      </c>
      <c r="C184">
        <v>0.95656186938672505</v>
      </c>
    </row>
    <row r="185" spans="1:3" x14ac:dyDescent="0.25">
      <c r="A185">
        <v>159</v>
      </c>
      <c r="B185">
        <v>9.709618026223195</v>
      </c>
      <c r="C185">
        <v>2.473324626872575E-2</v>
      </c>
    </row>
    <row r="186" spans="1:3" x14ac:dyDescent="0.25">
      <c r="A186">
        <v>160</v>
      </c>
      <c r="B186">
        <v>9.6970970728331878</v>
      </c>
      <c r="C186">
        <v>-0.73209403266997697</v>
      </c>
    </row>
    <row r="187" spans="1:3" x14ac:dyDescent="0.25">
      <c r="A187">
        <v>161</v>
      </c>
      <c r="B187">
        <v>9.6849875610530951</v>
      </c>
      <c r="C187">
        <v>-0.88675067009516439</v>
      </c>
    </row>
    <row r="188" spans="1:3" x14ac:dyDescent="0.25">
      <c r="A188">
        <v>162</v>
      </c>
      <c r="B188">
        <v>9.6732912480791668</v>
      </c>
      <c r="C188">
        <v>-0.47867766661452649</v>
      </c>
    </row>
    <row r="189" spans="1:3" x14ac:dyDescent="0.25">
      <c r="A189">
        <v>163</v>
      </c>
      <c r="B189">
        <v>9.6620098911076457</v>
      </c>
      <c r="C189">
        <v>-0.37225674913322493</v>
      </c>
    </row>
    <row r="190" spans="1:3" x14ac:dyDescent="0.25">
      <c r="A190">
        <v>164</v>
      </c>
      <c r="B190">
        <v>9.6511452473347852</v>
      </c>
      <c r="C190">
        <v>-0.75011776360003601</v>
      </c>
    </row>
    <row r="191" spans="1:3" x14ac:dyDescent="0.25">
      <c r="A191">
        <v>165</v>
      </c>
      <c r="B191">
        <v>9.6406990739568315</v>
      </c>
      <c r="C191">
        <v>-1.2903483135449321</v>
      </c>
    </row>
    <row r="192" spans="1:3" x14ac:dyDescent="0.25">
      <c r="A192">
        <v>166</v>
      </c>
      <c r="B192">
        <v>9.6306731281700309</v>
      </c>
      <c r="C192">
        <v>-1.770409290382271</v>
      </c>
    </row>
    <row r="193" spans="1:3" x14ac:dyDescent="0.25">
      <c r="A193">
        <v>167</v>
      </c>
      <c r="B193">
        <v>9.6210691671706297</v>
      </c>
      <c r="C193">
        <v>-1.9110549637256495</v>
      </c>
    </row>
    <row r="194" spans="1:3" x14ac:dyDescent="0.25">
      <c r="A194">
        <v>168</v>
      </c>
      <c r="B194">
        <v>9.6118889481548777</v>
      </c>
      <c r="C194">
        <v>-0.88897484212102817</v>
      </c>
    </row>
    <row r="195" spans="1:3" x14ac:dyDescent="0.25">
      <c r="A195">
        <v>169</v>
      </c>
      <c r="B195">
        <v>9.6031342283190213</v>
      </c>
      <c r="C195">
        <v>1.1820163562047785</v>
      </c>
    </row>
    <row r="196" spans="1:3" x14ac:dyDescent="0.25">
      <c r="A196">
        <v>170</v>
      </c>
      <c r="B196">
        <v>9.5948067648593121</v>
      </c>
      <c r="C196">
        <v>0.26150957528830787</v>
      </c>
    </row>
    <row r="197" spans="1:3" x14ac:dyDescent="0.25">
      <c r="A197">
        <v>171</v>
      </c>
      <c r="B197">
        <v>9.5869083149719909</v>
      </c>
      <c r="C197">
        <v>-0.72629786709843103</v>
      </c>
    </row>
    <row r="198" spans="1:3" x14ac:dyDescent="0.25">
      <c r="A198">
        <v>172</v>
      </c>
      <c r="B198">
        <v>9.5794406358533095</v>
      </c>
      <c r="C198">
        <v>-7.5369451728128922E-2</v>
      </c>
    </row>
    <row r="199" spans="1:3" x14ac:dyDescent="0.25">
      <c r="A199">
        <v>173</v>
      </c>
      <c r="B199">
        <v>9.5724054846995159</v>
      </c>
      <c r="C199">
        <v>-0.6386752772311155</v>
      </c>
    </row>
    <row r="200" spans="1:3" x14ac:dyDescent="0.25">
      <c r="A200">
        <v>174</v>
      </c>
      <c r="B200">
        <v>9.5658046187068546</v>
      </c>
      <c r="C200">
        <v>-1.320016681850694</v>
      </c>
    </row>
    <row r="201" spans="1:3" x14ac:dyDescent="0.25">
      <c r="A201">
        <v>175</v>
      </c>
      <c r="B201">
        <v>9.5596397950715755</v>
      </c>
      <c r="C201">
        <v>-0.72023813233790612</v>
      </c>
    </row>
    <row r="202" spans="1:3" x14ac:dyDescent="0.25">
      <c r="A202">
        <v>176</v>
      </c>
      <c r="B202">
        <v>9.5539127709899265</v>
      </c>
      <c r="C202">
        <v>-0.45995591848119588</v>
      </c>
    </row>
    <row r="203" spans="1:3" x14ac:dyDescent="0.25">
      <c r="A203">
        <v>177</v>
      </c>
      <c r="B203">
        <v>9.5486253036581559</v>
      </c>
      <c r="C203">
        <v>-0.56785762995449574</v>
      </c>
    </row>
    <row r="204" spans="1:3" x14ac:dyDescent="0.25">
      <c r="A204">
        <v>178</v>
      </c>
      <c r="B204">
        <v>9.543779150272508</v>
      </c>
      <c r="C204">
        <v>-1.3587545354696182</v>
      </c>
    </row>
    <row r="205" spans="1:3" x14ac:dyDescent="0.25">
      <c r="A205">
        <v>179</v>
      </c>
      <c r="B205">
        <v>9.5393760680292328</v>
      </c>
      <c r="C205">
        <v>-2.2684052902426828</v>
      </c>
    </row>
    <row r="206" spans="1:3" x14ac:dyDescent="0.25">
      <c r="A206">
        <v>180</v>
      </c>
      <c r="B206">
        <v>9.5354178141245782</v>
      </c>
      <c r="C206">
        <v>-0.94650072415217856</v>
      </c>
    </row>
    <row r="207" spans="1:3" x14ac:dyDescent="0.25">
      <c r="A207">
        <v>181</v>
      </c>
      <c r="B207">
        <v>9.5319061457547907</v>
      </c>
      <c r="C207">
        <v>2.3734239708348088</v>
      </c>
    </row>
    <row r="208" spans="1:3" x14ac:dyDescent="0.25">
      <c r="A208">
        <v>182</v>
      </c>
      <c r="B208">
        <v>9.5288428201161199</v>
      </c>
      <c r="C208">
        <v>0.47369680737408082</v>
      </c>
    </row>
    <row r="209" spans="1:3" x14ac:dyDescent="0.25">
      <c r="A209">
        <v>183</v>
      </c>
      <c r="B209">
        <v>9.5262295944048105</v>
      </c>
      <c r="C209">
        <v>0.61116233881578985</v>
      </c>
    </row>
    <row r="210" spans="1:3" x14ac:dyDescent="0.25">
      <c r="A210">
        <v>184</v>
      </c>
      <c r="B210">
        <v>9.5240682258171123</v>
      </c>
      <c r="C210">
        <v>-0.50826038644936311</v>
      </c>
    </row>
    <row r="211" spans="1:3" x14ac:dyDescent="0.25">
      <c r="A211">
        <v>185</v>
      </c>
      <c r="B211">
        <v>9.5223604715492716</v>
      </c>
      <c r="C211">
        <v>-0.67491303241304124</v>
      </c>
    </row>
    <row r="212" spans="1:3" x14ac:dyDescent="0.25">
      <c r="A212">
        <v>186</v>
      </c>
      <c r="B212">
        <v>9.5211080887975363</v>
      </c>
      <c r="C212">
        <v>-0.63794971766342634</v>
      </c>
    </row>
    <row r="213" spans="1:3" x14ac:dyDescent="0.25">
      <c r="A213">
        <v>187</v>
      </c>
      <c r="B213">
        <v>9.5203128347581547</v>
      </c>
      <c r="C213">
        <v>0.32499527669378558</v>
      </c>
    </row>
    <row r="214" spans="1:3" x14ac:dyDescent="0.25">
      <c r="A214">
        <v>188</v>
      </c>
      <c r="B214">
        <v>9.519976466627373</v>
      </c>
      <c r="C214">
        <v>-0.53155682779431324</v>
      </c>
    </row>
    <row r="215" spans="1:3" x14ac:dyDescent="0.25">
      <c r="A215">
        <v>189</v>
      </c>
      <c r="B215">
        <v>9.5201007416014392</v>
      </c>
      <c r="C215">
        <v>-1.0122163282381091</v>
      </c>
    </row>
    <row r="216" spans="1:3" x14ac:dyDescent="0.25">
      <c r="A216">
        <v>190</v>
      </c>
      <c r="B216">
        <v>9.5206874168766014</v>
      </c>
      <c r="C216">
        <v>-1.2263666683210506</v>
      </c>
    </row>
    <row r="217" spans="1:3" x14ac:dyDescent="0.25">
      <c r="A217">
        <v>191</v>
      </c>
      <c r="B217">
        <v>9.5217382496491094</v>
      </c>
      <c r="C217">
        <v>-2.0123152097928898</v>
      </c>
    </row>
    <row r="218" spans="1:3" x14ac:dyDescent="0.25">
      <c r="A218">
        <v>192</v>
      </c>
      <c r="B218">
        <v>9.5232549971152078</v>
      </c>
      <c r="C218">
        <v>-0.78049892807889698</v>
      </c>
    </row>
    <row r="219" spans="1:3" x14ac:dyDescent="0.25">
      <c r="A219">
        <v>193</v>
      </c>
      <c r="B219">
        <v>9.5252394164711447</v>
      </c>
      <c r="C219">
        <v>2.2080273276737561</v>
      </c>
    </row>
    <row r="220" spans="1:3" x14ac:dyDescent="0.25">
      <c r="A220">
        <v>194</v>
      </c>
      <c r="B220">
        <v>9.527693264913168</v>
      </c>
      <c r="C220">
        <v>0.97659872911783197</v>
      </c>
    </row>
    <row r="221" spans="1:3" x14ac:dyDescent="0.25">
      <c r="A221">
        <v>195</v>
      </c>
      <c r="B221">
        <v>9.5306182996375277</v>
      </c>
      <c r="C221">
        <v>0.17399206022091285</v>
      </c>
    </row>
    <row r="222" spans="1:3" x14ac:dyDescent="0.25">
      <c r="A222">
        <v>196</v>
      </c>
      <c r="B222">
        <v>9.5340162778404647</v>
      </c>
      <c r="C222">
        <v>-0.62629818245357427</v>
      </c>
    </row>
    <row r="223" spans="1:3" x14ac:dyDescent="0.25">
      <c r="A223">
        <v>197</v>
      </c>
      <c r="B223">
        <v>9.5378889567182341</v>
      </c>
      <c r="C223">
        <v>-0.12088820928329369</v>
      </c>
    </row>
    <row r="224" spans="1:3" x14ac:dyDescent="0.25">
      <c r="A224">
        <v>198</v>
      </c>
      <c r="B224">
        <v>9.5422380934670805</v>
      </c>
      <c r="C224">
        <v>-0.82671589604385964</v>
      </c>
    </row>
    <row r="225" spans="1:3" x14ac:dyDescent="0.25">
      <c r="A225">
        <v>199</v>
      </c>
      <c r="B225">
        <v>9.5470654452832502</v>
      </c>
      <c r="C225">
        <v>0.12834590684889946</v>
      </c>
    </row>
    <row r="226" spans="1:3" x14ac:dyDescent="0.25">
      <c r="A226">
        <v>200</v>
      </c>
      <c r="B226">
        <v>9.552372769362993</v>
      </c>
      <c r="C226">
        <v>-0.45196182905572257</v>
      </c>
    </row>
    <row r="227" spans="1:3" x14ac:dyDescent="0.25">
      <c r="A227">
        <v>201</v>
      </c>
      <c r="B227">
        <v>9.5581618229025551</v>
      </c>
      <c r="C227">
        <v>-0.33346670451005522</v>
      </c>
    </row>
    <row r="228" spans="1:3" x14ac:dyDescent="0.25">
      <c r="A228">
        <v>202</v>
      </c>
      <c r="B228">
        <v>9.564434363098183</v>
      </c>
      <c r="C228">
        <v>-1.0088486451246137</v>
      </c>
    </row>
    <row r="229" spans="1:3" x14ac:dyDescent="0.25">
      <c r="A229">
        <v>203</v>
      </c>
      <c r="B229">
        <v>9.5711921471461281</v>
      </c>
      <c r="C229">
        <v>-1.200627921819418</v>
      </c>
    </row>
    <row r="230" spans="1:3" x14ac:dyDescent="0.25">
      <c r="A230">
        <v>204</v>
      </c>
      <c r="B230">
        <v>9.5784369322426333</v>
      </c>
      <c r="C230">
        <v>-0.95104800008201273</v>
      </c>
    </row>
    <row r="231" spans="1:3" x14ac:dyDescent="0.25">
      <c r="A231">
        <v>205</v>
      </c>
      <c r="B231">
        <v>9.5861704755839519</v>
      </c>
      <c r="C231">
        <v>2.1761778624313486</v>
      </c>
    </row>
    <row r="232" spans="1:3" x14ac:dyDescent="0.25">
      <c r="A232">
        <v>206</v>
      </c>
      <c r="B232">
        <v>9.5943945343663266</v>
      </c>
      <c r="C232">
        <v>1.2088237166567737</v>
      </c>
    </row>
    <row r="233" spans="1:3" x14ac:dyDescent="0.25">
      <c r="A233">
        <v>207</v>
      </c>
      <c r="B233">
        <v>9.6031108657860074</v>
      </c>
      <c r="C233">
        <v>-0.16714369240965787</v>
      </c>
    </row>
    <row r="234" spans="1:3" x14ac:dyDescent="0.25">
      <c r="A234">
        <v>208</v>
      </c>
      <c r="B234">
        <v>9.6123212270392404</v>
      </c>
      <c r="C234">
        <v>-0.14973539160765093</v>
      </c>
    </row>
    <row r="235" spans="1:3" x14ac:dyDescent="0.25">
      <c r="A235">
        <v>209</v>
      </c>
      <c r="B235">
        <v>9.6220273753222738</v>
      </c>
      <c r="C235">
        <v>0.10794600993515679</v>
      </c>
    </row>
    <row r="236" spans="1:3" x14ac:dyDescent="0.25">
      <c r="A236">
        <v>210</v>
      </c>
      <c r="B236">
        <v>9.6322310678313556</v>
      </c>
      <c r="C236">
        <v>-0.5501443296682158</v>
      </c>
    </row>
    <row r="237" spans="1:3" x14ac:dyDescent="0.25">
      <c r="A237">
        <v>211</v>
      </c>
      <c r="B237">
        <v>9.6429340617627339</v>
      </c>
      <c r="C237">
        <v>7.7732232262775369E-2</v>
      </c>
    </row>
    <row r="238" spans="1:3" x14ac:dyDescent="0.25">
      <c r="A238">
        <v>212</v>
      </c>
      <c r="B238">
        <v>9.6541381143126568</v>
      </c>
      <c r="C238">
        <v>-0.49772354798812657</v>
      </c>
    </row>
    <row r="239" spans="1:3" x14ac:dyDescent="0.25">
      <c r="A239">
        <v>213</v>
      </c>
      <c r="B239">
        <v>9.6658449826773705</v>
      </c>
      <c r="C239">
        <v>-0.18365992429893119</v>
      </c>
    </row>
    <row r="240" spans="1:3" x14ac:dyDescent="0.25">
      <c r="A240">
        <v>214</v>
      </c>
      <c r="B240">
        <v>9.6780564240531213</v>
      </c>
      <c r="C240">
        <v>-0.61685727299833104</v>
      </c>
    </row>
    <row r="241" spans="1:3" x14ac:dyDescent="0.25">
      <c r="A241">
        <v>215</v>
      </c>
      <c r="B241">
        <v>9.690774195636159</v>
      </c>
      <c r="C241">
        <v>-0.93242828397618993</v>
      </c>
    </row>
    <row r="242" spans="1:3" x14ac:dyDescent="0.25">
      <c r="A242">
        <v>216</v>
      </c>
      <c r="B242">
        <v>9.7040000546227301</v>
      </c>
      <c r="C242">
        <v>1.7090059989300244E-2</v>
      </c>
    </row>
    <row r="243" spans="1:3" x14ac:dyDescent="0.25">
      <c r="A243">
        <v>217</v>
      </c>
      <c r="B243">
        <v>9.7177357582090824</v>
      </c>
      <c r="C243">
        <v>3.0777218750348183</v>
      </c>
    </row>
    <row r="244" spans="1:3" x14ac:dyDescent="0.25">
      <c r="A244">
        <v>218</v>
      </c>
      <c r="B244">
        <v>9.7319830635914641</v>
      </c>
      <c r="C244">
        <v>2.0364149485974359</v>
      </c>
    </row>
    <row r="245" spans="1:3" x14ac:dyDescent="0.25">
      <c r="A245">
        <v>219</v>
      </c>
      <c r="B245">
        <v>9.7467437279661215</v>
      </c>
      <c r="C245">
        <v>1.0698238621517788</v>
      </c>
    </row>
    <row r="246" spans="1:3" x14ac:dyDescent="0.25">
      <c r="A246">
        <v>220</v>
      </c>
      <c r="B246">
        <v>9.7620195085293062</v>
      </c>
      <c r="C246">
        <v>0.57232329926919334</v>
      </c>
    </row>
    <row r="247" spans="1:3" x14ac:dyDescent="0.25">
      <c r="A247">
        <v>221</v>
      </c>
      <c r="B247">
        <v>9.7778121624772609</v>
      </c>
      <c r="C247">
        <v>0.75983109135733962</v>
      </c>
    </row>
    <row r="248" spans="1:3" x14ac:dyDescent="0.25">
      <c r="A248">
        <v>222</v>
      </c>
      <c r="B248">
        <v>9.7941234470062355</v>
      </c>
      <c r="C248">
        <v>-0.35702997605154607</v>
      </c>
    </row>
    <row r="249" spans="1:3" x14ac:dyDescent="0.25">
      <c r="A249">
        <v>223</v>
      </c>
      <c r="B249">
        <v>9.810955119312478</v>
      </c>
      <c r="C249">
        <v>0.90512140097232141</v>
      </c>
    </row>
    <row r="250" spans="1:3" x14ac:dyDescent="0.25">
      <c r="A250">
        <v>224</v>
      </c>
      <c r="B250">
        <v>9.8283089365922347</v>
      </c>
      <c r="C250">
        <v>0.96801917167526597</v>
      </c>
    </row>
    <row r="251" spans="1:3" x14ac:dyDescent="0.25">
      <c r="A251">
        <v>225</v>
      </c>
      <c r="B251">
        <v>9.8461866560417519</v>
      </c>
      <c r="C251">
        <v>0.37752448240084746</v>
      </c>
    </row>
    <row r="252" spans="1:3" x14ac:dyDescent="0.25">
      <c r="A252">
        <v>226</v>
      </c>
      <c r="B252">
        <v>9.864590034857283</v>
      </c>
      <c r="C252">
        <v>-2.29652019535731E-2</v>
      </c>
    </row>
    <row r="253" spans="1:3" ht="15.75" thickBot="1" x14ac:dyDescent="0.3">
      <c r="A253" s="11">
        <v>227</v>
      </c>
      <c r="B253" s="11">
        <v>9.8835208302350672</v>
      </c>
      <c r="C253" s="11">
        <v>-0.63257182025072645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6"/>
  <sheetViews>
    <sheetView workbookViewId="0">
      <selection activeCell="E18" sqref="E18"/>
    </sheetView>
  </sheetViews>
  <sheetFormatPr baseColWidth="10" defaultRowHeight="15" x14ac:dyDescent="0.25"/>
  <cols>
    <col min="1" max="1" width="32.85546875" bestFit="1" customWidth="1"/>
    <col min="2" max="2" width="31.85546875" bestFit="1" customWidth="1"/>
    <col min="3" max="3" width="19" bestFit="1" customWidth="1"/>
    <col min="4" max="4" width="25.42578125" bestFit="1" customWidth="1"/>
    <col min="5" max="5" width="12.7109375" bestFit="1" customWidth="1"/>
    <col min="6" max="6" width="15.85546875" bestFit="1" customWidth="1"/>
    <col min="7" max="7" width="12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244</v>
      </c>
    </row>
    <row r="2" spans="1:9" ht="15.75" thickBot="1" x14ac:dyDescent="0.3"/>
    <row r="3" spans="1:9" x14ac:dyDescent="0.25">
      <c r="A3" s="13" t="s">
        <v>245</v>
      </c>
      <c r="B3" s="13"/>
    </row>
    <row r="4" spans="1:9" x14ac:dyDescent="0.25">
      <c r="A4" t="s">
        <v>246</v>
      </c>
      <c r="B4">
        <v>0.8805344675321034</v>
      </c>
    </row>
    <row r="5" spans="1:9" x14ac:dyDescent="0.25">
      <c r="A5" t="s">
        <v>247</v>
      </c>
      <c r="B5">
        <v>0.77534094851204483</v>
      </c>
    </row>
    <row r="6" spans="1:9" x14ac:dyDescent="0.25">
      <c r="A6" t="s">
        <v>248</v>
      </c>
      <c r="B6">
        <v>0.76921388347146413</v>
      </c>
    </row>
    <row r="7" spans="1:9" x14ac:dyDescent="0.25">
      <c r="A7" t="s">
        <v>232</v>
      </c>
      <c r="B7">
        <v>1.0673757075212453</v>
      </c>
    </row>
    <row r="8" spans="1:9" ht="15.75" thickBot="1" x14ac:dyDescent="0.3">
      <c r="A8" s="11" t="s">
        <v>249</v>
      </c>
      <c r="B8" s="11">
        <v>227</v>
      </c>
    </row>
    <row r="10" spans="1:9" ht="15.75" thickBot="1" x14ac:dyDescent="0.3">
      <c r="A10" t="s">
        <v>250</v>
      </c>
    </row>
    <row r="11" spans="1:9" x14ac:dyDescent="0.25">
      <c r="A11" s="12"/>
      <c r="B11" s="12" t="s">
        <v>255</v>
      </c>
      <c r="C11" s="12" t="s">
        <v>256</v>
      </c>
      <c r="D11" s="12" t="s">
        <v>257</v>
      </c>
      <c r="E11" s="12" t="s">
        <v>258</v>
      </c>
      <c r="F11" s="12" t="s">
        <v>259</v>
      </c>
    </row>
    <row r="12" spans="1:9" x14ac:dyDescent="0.25">
      <c r="A12" t="s">
        <v>251</v>
      </c>
      <c r="B12">
        <v>6</v>
      </c>
      <c r="C12">
        <v>865.01992255704954</v>
      </c>
      <c r="D12">
        <v>144.16998709284158</v>
      </c>
      <c r="E12">
        <v>126.54361319438091</v>
      </c>
      <c r="F12">
        <v>1.7474109843528902E-68</v>
      </c>
    </row>
    <row r="13" spans="1:9" x14ac:dyDescent="0.25">
      <c r="A13" t="s">
        <v>252</v>
      </c>
      <c r="B13">
        <v>220</v>
      </c>
      <c r="C13">
        <v>250.64399822142536</v>
      </c>
      <c r="D13">
        <v>1.1392909010064789</v>
      </c>
    </row>
    <row r="14" spans="1:9" ht="15.75" thickBot="1" x14ac:dyDescent="0.3">
      <c r="A14" s="11" t="s">
        <v>253</v>
      </c>
      <c r="B14" s="11">
        <v>226</v>
      </c>
      <c r="C14" s="11">
        <v>1115.6639207784749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260</v>
      </c>
      <c r="C16" s="12" t="s">
        <v>232</v>
      </c>
      <c r="D16" s="12" t="s">
        <v>261</v>
      </c>
      <c r="E16" s="12" t="s">
        <v>262</v>
      </c>
      <c r="F16" s="12" t="s">
        <v>263</v>
      </c>
      <c r="G16" s="12" t="s">
        <v>264</v>
      </c>
      <c r="H16" s="12" t="s">
        <v>265</v>
      </c>
      <c r="I16" s="12" t="s">
        <v>266</v>
      </c>
    </row>
    <row r="17" spans="1:9" x14ac:dyDescent="0.25">
      <c r="A17" t="s">
        <v>254</v>
      </c>
      <c r="B17">
        <v>14.761577874067171</v>
      </c>
      <c r="C17">
        <v>0.52331962389917741</v>
      </c>
      <c r="D17">
        <v>28.207575638155568</v>
      </c>
      <c r="E17">
        <v>5.0878932489823835E-75</v>
      </c>
      <c r="F17">
        <v>13.730216632681909</v>
      </c>
      <c r="G17">
        <v>15.792939115452434</v>
      </c>
      <c r="H17">
        <v>13.730216632681909</v>
      </c>
      <c r="I17">
        <v>15.792939115452434</v>
      </c>
    </row>
    <row r="18" spans="1:9" x14ac:dyDescent="0.25">
      <c r="A18" t="s">
        <v>230</v>
      </c>
      <c r="B18">
        <v>0.17864200880656955</v>
      </c>
      <c r="C18">
        <v>6.2888618305699251E-2</v>
      </c>
      <c r="D18">
        <v>2.840609535070358</v>
      </c>
      <c r="E18">
        <v>4.9252810930260921E-3</v>
      </c>
      <c r="F18">
        <v>5.4700768152338056E-2</v>
      </c>
      <c r="G18">
        <v>0.30258324946080106</v>
      </c>
      <c r="H18">
        <v>5.4700768152338056E-2</v>
      </c>
      <c r="I18">
        <v>0.30258324946080106</v>
      </c>
    </row>
    <row r="19" spans="1:9" x14ac:dyDescent="0.25">
      <c r="A19" t="s">
        <v>272</v>
      </c>
      <c r="B19">
        <v>-1.1216291004615615E-2</v>
      </c>
      <c r="C19">
        <v>2.3837987399130791E-3</v>
      </c>
      <c r="D19">
        <v>-4.7052172722536953</v>
      </c>
      <c r="E19">
        <v>4.4812464338481304E-6</v>
      </c>
      <c r="F19">
        <v>-1.5914294892356389E-2</v>
      </c>
      <c r="G19">
        <v>-6.5182871168748399E-3</v>
      </c>
      <c r="H19">
        <v>-1.5914294892356389E-2</v>
      </c>
      <c r="I19">
        <v>-6.5182871168748399E-3</v>
      </c>
    </row>
    <row r="20" spans="1:9" x14ac:dyDescent="0.25">
      <c r="A20" t="s">
        <v>273</v>
      </c>
      <c r="B20">
        <v>2.0322405517111359E-4</v>
      </c>
      <c r="C20">
        <v>3.9108455610840958E-5</v>
      </c>
      <c r="D20">
        <v>5.1964224103694701</v>
      </c>
      <c r="E20">
        <v>4.6288221023125836E-7</v>
      </c>
      <c r="F20">
        <v>1.2614889214373158E-4</v>
      </c>
      <c r="G20">
        <v>2.8029921819849559E-4</v>
      </c>
      <c r="H20">
        <v>1.2614889214373158E-4</v>
      </c>
      <c r="I20">
        <v>2.8029921819849559E-4</v>
      </c>
    </row>
    <row r="21" spans="1:9" x14ac:dyDescent="0.25">
      <c r="A21" t="s">
        <v>274</v>
      </c>
      <c r="B21">
        <v>-1.6577395650469079E-6</v>
      </c>
      <c r="C21">
        <v>3.1138084537738724E-7</v>
      </c>
      <c r="D21">
        <v>-5.3238328229142073</v>
      </c>
      <c r="E21">
        <v>2.5016731220927549E-7</v>
      </c>
      <c r="F21">
        <v>-2.2714106764782007E-6</v>
      </c>
      <c r="G21">
        <v>-1.0440684536156152E-6</v>
      </c>
      <c r="H21">
        <v>-2.2714106764782007E-6</v>
      </c>
      <c r="I21">
        <v>-1.0440684536156152E-6</v>
      </c>
    </row>
    <row r="22" spans="1:9" x14ac:dyDescent="0.25">
      <c r="A22" t="s">
        <v>275</v>
      </c>
      <c r="B22">
        <v>6.2538053787282971E-9</v>
      </c>
      <c r="C22">
        <v>1.1850360159403412E-9</v>
      </c>
      <c r="D22">
        <v>5.2773124990347426</v>
      </c>
      <c r="E22">
        <v>3.1357527815176178E-7</v>
      </c>
      <c r="F22">
        <v>3.9183297713355506E-9</v>
      </c>
      <c r="G22">
        <v>8.5892809861210428E-9</v>
      </c>
      <c r="H22">
        <v>3.9183297713355506E-9</v>
      </c>
      <c r="I22">
        <v>8.5892809861210428E-9</v>
      </c>
    </row>
    <row r="23" spans="1:9" ht="15.75" thickBot="1" x14ac:dyDescent="0.3">
      <c r="A23" s="11" t="s">
        <v>276</v>
      </c>
      <c r="B23" s="11">
        <v>-8.859673792139123E-12</v>
      </c>
      <c r="C23" s="11">
        <v>1.7265392837340319E-12</v>
      </c>
      <c r="D23" s="11">
        <v>-5.1314637758939803</v>
      </c>
      <c r="E23" s="11">
        <v>6.308524935886825E-7</v>
      </c>
      <c r="F23" s="11">
        <v>-1.2262347067994373E-11</v>
      </c>
      <c r="G23" s="11">
        <v>-5.4570005162838729E-12</v>
      </c>
      <c r="H23" s="11">
        <v>-1.2262347067994373E-11</v>
      </c>
      <c r="I23" s="11">
        <v>-5.4570005162838729E-12</v>
      </c>
    </row>
    <row r="27" spans="1:9" x14ac:dyDescent="0.25">
      <c r="A27" t="s">
        <v>267</v>
      </c>
    </row>
    <row r="28" spans="1:9" ht="15.75" thickBot="1" x14ac:dyDescent="0.3"/>
    <row r="29" spans="1:9" x14ac:dyDescent="0.25">
      <c r="A29" s="12" t="s">
        <v>268</v>
      </c>
      <c r="B29" s="12" t="s">
        <v>269</v>
      </c>
      <c r="C29" s="12" t="s">
        <v>252</v>
      </c>
    </row>
    <row r="30" spans="1:9" x14ac:dyDescent="0.25">
      <c r="A30">
        <v>1</v>
      </c>
      <c r="B30">
        <v>14.929205164429677</v>
      </c>
      <c r="C30">
        <v>1.765474502345425</v>
      </c>
    </row>
    <row r="31" spans="1:9" x14ac:dyDescent="0.25">
      <c r="A31">
        <v>2</v>
      </c>
      <c r="B31">
        <v>15.075596195824929</v>
      </c>
      <c r="C31">
        <v>2.2314266686389708</v>
      </c>
    </row>
    <row r="32" spans="1:9" x14ac:dyDescent="0.25">
      <c r="A32">
        <v>3</v>
      </c>
      <c r="B32">
        <v>15.201911567246198</v>
      </c>
      <c r="C32">
        <v>0.50314467387610229</v>
      </c>
    </row>
    <row r="33" spans="1:3" x14ac:dyDescent="0.25">
      <c r="A33">
        <v>4</v>
      </c>
      <c r="B33">
        <v>15.309273579029382</v>
      </c>
      <c r="C33">
        <v>-0.71940931253308271</v>
      </c>
    </row>
    <row r="34" spans="1:3" x14ac:dyDescent="0.25">
      <c r="A34">
        <v>5</v>
      </c>
      <c r="B34">
        <v>15.39876696736227</v>
      </c>
      <c r="C34">
        <v>-1.1724683825627711</v>
      </c>
    </row>
    <row r="35" spans="1:3" x14ac:dyDescent="0.25">
      <c r="A35">
        <v>6</v>
      </c>
      <c r="B35">
        <v>15.471439632414771</v>
      </c>
      <c r="C35">
        <v>-0.2393954597265715</v>
      </c>
    </row>
    <row r="36" spans="1:3" x14ac:dyDescent="0.25">
      <c r="A36">
        <v>7</v>
      </c>
      <c r="B36">
        <v>15.528303360090245</v>
      </c>
      <c r="C36">
        <v>-0.50639550719034432</v>
      </c>
    </row>
    <row r="37" spans="1:3" x14ac:dyDescent="0.25">
      <c r="A37">
        <v>8</v>
      </c>
      <c r="B37">
        <v>15.570334537397832</v>
      </c>
      <c r="C37">
        <v>-0.86269778039173239</v>
      </c>
    </row>
    <row r="38" spans="1:3" x14ac:dyDescent="0.25">
      <c r="A38">
        <v>9</v>
      </c>
      <c r="B38">
        <v>15.59847486144581</v>
      </c>
      <c r="C38">
        <v>-1.3179666368028098</v>
      </c>
    </row>
    <row r="39" spans="1:3" x14ac:dyDescent="0.25">
      <c r="A39">
        <v>10</v>
      </c>
      <c r="B39">
        <v>15.613632042056032</v>
      </c>
      <c r="C39">
        <v>-1.0281487588231322</v>
      </c>
    </row>
    <row r="40" spans="1:3" x14ac:dyDescent="0.25">
      <c r="A40">
        <v>11</v>
      </c>
      <c r="B40">
        <v>15.616680497999337</v>
      </c>
      <c r="C40">
        <v>-2.065049483507936</v>
      </c>
    </row>
    <row r="41" spans="1:3" x14ac:dyDescent="0.25">
      <c r="A41">
        <v>12</v>
      </c>
      <c r="B41">
        <v>15.608462046852042</v>
      </c>
      <c r="C41">
        <v>-1.7691448396251417</v>
      </c>
    </row>
    <row r="42" spans="1:3" x14ac:dyDescent="0.25">
      <c r="A42">
        <v>13</v>
      </c>
      <c r="B42">
        <v>15.589786588473457</v>
      </c>
      <c r="C42">
        <v>2.2829269401463446</v>
      </c>
    </row>
    <row r="43" spans="1:3" x14ac:dyDescent="0.25">
      <c r="A43">
        <v>14</v>
      </c>
      <c r="B43">
        <v>15.561432782104424</v>
      </c>
      <c r="C43">
        <v>0.2927727376245759</v>
      </c>
    </row>
    <row r="44" spans="1:3" x14ac:dyDescent="0.25">
      <c r="A44">
        <v>15</v>
      </c>
      <c r="B44">
        <v>15.524148717086895</v>
      </c>
      <c r="C44">
        <v>-0.57023278509869435</v>
      </c>
    </row>
    <row r="45" spans="1:3" x14ac:dyDescent="0.25">
      <c r="A45">
        <v>16</v>
      </c>
      <c r="B45">
        <v>15.47865257720456</v>
      </c>
      <c r="C45">
        <v>0.80902268089364071</v>
      </c>
    </row>
    <row r="46" spans="1:3" x14ac:dyDescent="0.25">
      <c r="A46">
        <v>17</v>
      </c>
      <c r="B46">
        <v>15.42563329864449</v>
      </c>
      <c r="C46">
        <v>-1.0002832515238893</v>
      </c>
    </row>
    <row r="47" spans="1:3" x14ac:dyDescent="0.25">
      <c r="A47">
        <v>18</v>
      </c>
      <c r="B47">
        <v>15.365751221579824</v>
      </c>
      <c r="C47">
        <v>0.88678166752997711</v>
      </c>
    </row>
    <row r="48" spans="1:3" x14ac:dyDescent="0.25">
      <c r="A48">
        <v>19</v>
      </c>
      <c r="B48">
        <v>15.299638735373483</v>
      </c>
      <c r="C48">
        <v>0.10865696513201684</v>
      </c>
    </row>
    <row r="49" spans="1:3" x14ac:dyDescent="0.25">
      <c r="A49">
        <v>20</v>
      </c>
      <c r="B49">
        <v>15.227900917402952</v>
      </c>
      <c r="C49">
        <v>0.55627381792584885</v>
      </c>
    </row>
    <row r="50" spans="1:3" x14ac:dyDescent="0.25">
      <c r="A50">
        <v>21</v>
      </c>
      <c r="B50">
        <v>15.151116165506032</v>
      </c>
      <c r="C50">
        <v>-0.59566045628563202</v>
      </c>
    </row>
    <row r="51" spans="1:3" x14ac:dyDescent="0.25">
      <c r="A51">
        <v>22</v>
      </c>
      <c r="B51">
        <v>15.069836824047695</v>
      </c>
      <c r="C51">
        <v>-0.26107273196499392</v>
      </c>
    </row>
    <row r="52" spans="1:3" x14ac:dyDescent="0.25">
      <c r="A52">
        <v>23</v>
      </c>
      <c r="B52">
        <v>14.984589803607928</v>
      </c>
      <c r="C52">
        <v>-0.27697436192562819</v>
      </c>
    </row>
    <row r="53" spans="1:3" x14ac:dyDescent="0.25">
      <c r="A53">
        <v>24</v>
      </c>
      <c r="B53">
        <v>14.895877194290643</v>
      </c>
      <c r="C53">
        <v>0.87710001026645656</v>
      </c>
    </row>
    <row r="54" spans="1:3" x14ac:dyDescent="0.25">
      <c r="A54">
        <v>25</v>
      </c>
      <c r="B54">
        <v>14.804176872653585</v>
      </c>
      <c r="C54">
        <v>1.3109018806620156</v>
      </c>
    </row>
    <row r="55" spans="1:3" x14ac:dyDescent="0.25">
      <c r="A55">
        <v>26</v>
      </c>
      <c r="B55">
        <v>14.709943102259327</v>
      </c>
      <c r="C55">
        <v>1.5720060452959714</v>
      </c>
    </row>
    <row r="56" spans="1:3" x14ac:dyDescent="0.25">
      <c r="A56">
        <v>27</v>
      </c>
      <c r="B56">
        <v>14.61360712784724</v>
      </c>
      <c r="C56">
        <v>-1.63008530938394</v>
      </c>
    </row>
    <row r="57" spans="1:3" x14ac:dyDescent="0.25">
      <c r="A57">
        <v>28</v>
      </c>
      <c r="B57">
        <v>14.515577763126547</v>
      </c>
      <c r="C57">
        <v>0.28557506217505235</v>
      </c>
    </row>
    <row r="58" spans="1:3" x14ac:dyDescent="0.25">
      <c r="A58">
        <v>29</v>
      </c>
      <c r="B58">
        <v>14.416241972190383</v>
      </c>
      <c r="C58">
        <v>-1.5232169314547832</v>
      </c>
    </row>
    <row r="59" spans="1:3" x14ac:dyDescent="0.25">
      <c r="A59">
        <v>30</v>
      </c>
      <c r="B59">
        <v>14.315965444550905</v>
      </c>
      <c r="C59">
        <v>-0.18028463187830468</v>
      </c>
    </row>
    <row r="60" spans="1:3" x14ac:dyDescent="0.25">
      <c r="A60">
        <v>31</v>
      </c>
      <c r="B60">
        <v>14.215093163795423</v>
      </c>
      <c r="C60">
        <v>0.22827090906287673</v>
      </c>
    </row>
    <row r="61" spans="1:3" x14ac:dyDescent="0.25">
      <c r="A61">
        <v>32</v>
      </c>
      <c r="B61">
        <v>14.113949969863588</v>
      </c>
      <c r="C61">
        <v>0.31963240465381126</v>
      </c>
    </row>
    <row r="62" spans="1:3" x14ac:dyDescent="0.25">
      <c r="A62">
        <v>33</v>
      </c>
      <c r="B62">
        <v>14.012841114945585</v>
      </c>
      <c r="C62">
        <v>0.24594632166281549</v>
      </c>
    </row>
    <row r="63" spans="1:3" x14ac:dyDescent="0.25">
      <c r="A63">
        <v>34</v>
      </c>
      <c r="B63">
        <v>13.912052813001393</v>
      </c>
      <c r="C63">
        <v>-0.21118624804339348</v>
      </c>
    </row>
    <row r="64" spans="1:3" x14ac:dyDescent="0.25">
      <c r="A64">
        <v>35</v>
      </c>
      <c r="B64">
        <v>13.811852782901051</v>
      </c>
      <c r="C64">
        <v>-0.90017023896005099</v>
      </c>
    </row>
    <row r="65" spans="1:3" x14ac:dyDescent="0.25">
      <c r="A65">
        <v>36</v>
      </c>
      <c r="B65">
        <v>13.712490785185967</v>
      </c>
      <c r="C65">
        <v>-1.5269286568009672</v>
      </c>
    </row>
    <row r="66" spans="1:3" x14ac:dyDescent="0.25">
      <c r="A66">
        <v>37</v>
      </c>
      <c r="B66">
        <v>13.614199152451295</v>
      </c>
      <c r="C66">
        <v>3.3888733545076057</v>
      </c>
    </row>
    <row r="67" spans="1:3" x14ac:dyDescent="0.25">
      <c r="A67">
        <v>38</v>
      </c>
      <c r="B67">
        <v>13.51719331334928</v>
      </c>
      <c r="C67">
        <v>2.1704044977925196</v>
      </c>
    </row>
    <row r="68" spans="1:3" x14ac:dyDescent="0.25">
      <c r="A68">
        <v>39</v>
      </c>
      <c r="B68">
        <v>13.421672310213706</v>
      </c>
      <c r="C68">
        <v>0.20216546411279346</v>
      </c>
    </row>
    <row r="69" spans="1:3" x14ac:dyDescent="0.25">
      <c r="A69">
        <v>40</v>
      </c>
      <c r="B69">
        <v>13.327819310305332</v>
      </c>
      <c r="C69">
        <v>1.3492772819969687</v>
      </c>
    </row>
    <row r="70" spans="1:3" x14ac:dyDescent="0.25">
      <c r="A70">
        <v>41</v>
      </c>
      <c r="B70">
        <v>13.235802110678389</v>
      </c>
      <c r="C70">
        <v>0.51653479307081085</v>
      </c>
    </row>
    <row r="71" spans="1:3" x14ac:dyDescent="0.25">
      <c r="A71">
        <v>42</v>
      </c>
      <c r="B71">
        <v>13.1457736366681</v>
      </c>
      <c r="C71">
        <v>0.84991590438150055</v>
      </c>
    </row>
    <row r="72" spans="1:3" x14ac:dyDescent="0.25">
      <c r="A72">
        <v>43</v>
      </c>
      <c r="B72">
        <v>13.057872433999236</v>
      </c>
      <c r="C72">
        <v>-0.11782807199293543</v>
      </c>
    </row>
    <row r="73" spans="1:3" x14ac:dyDescent="0.25">
      <c r="A73">
        <v>44</v>
      </c>
      <c r="B73">
        <v>12.972223154515707</v>
      </c>
      <c r="C73">
        <v>0.11288808173079268</v>
      </c>
    </row>
    <row r="74" spans="1:3" x14ac:dyDescent="0.25">
      <c r="A74">
        <v>45</v>
      </c>
      <c r="B74">
        <v>12.888937035531196</v>
      </c>
      <c r="C74">
        <v>-0.37427039427079656</v>
      </c>
    </row>
    <row r="75" spans="1:3" x14ac:dyDescent="0.25">
      <c r="A75">
        <v>46</v>
      </c>
      <c r="B75">
        <v>12.808112372800823</v>
      </c>
      <c r="C75">
        <v>-0.2139272259872218</v>
      </c>
    </row>
    <row r="76" spans="1:3" x14ac:dyDescent="0.25">
      <c r="A76">
        <v>47</v>
      </c>
      <c r="B76">
        <v>12.729834987113827</v>
      </c>
      <c r="C76">
        <v>-0.95286075314392704</v>
      </c>
    </row>
    <row r="77" spans="1:3" x14ac:dyDescent="0.25">
      <c r="A77">
        <v>48</v>
      </c>
      <c r="B77">
        <v>12.654178684507302</v>
      </c>
      <c r="C77">
        <v>-0.58343523399010166</v>
      </c>
    </row>
    <row r="78" spans="1:3" x14ac:dyDescent="0.25">
      <c r="A78">
        <v>49</v>
      </c>
      <c r="B78">
        <v>12.581205710100992</v>
      </c>
      <c r="C78">
        <v>0.63710756327210838</v>
      </c>
    </row>
    <row r="79" spans="1:3" x14ac:dyDescent="0.25">
      <c r="A79">
        <v>50</v>
      </c>
      <c r="B79">
        <v>12.51096719555305</v>
      </c>
      <c r="C79">
        <v>1.7182470872585505</v>
      </c>
    </row>
    <row r="80" spans="1:3" x14ac:dyDescent="0.25">
      <c r="A80">
        <v>51</v>
      </c>
      <c r="B80">
        <v>12.443503600136907</v>
      </c>
      <c r="C80">
        <v>0.50486016784799226</v>
      </c>
    </row>
    <row r="81" spans="1:3" x14ac:dyDescent="0.25">
      <c r="A81">
        <v>52</v>
      </c>
      <c r="B81">
        <v>12.378845145439124</v>
      </c>
      <c r="C81">
        <v>-0.31769451501742374</v>
      </c>
    </row>
    <row r="82" spans="1:3" x14ac:dyDescent="0.25">
      <c r="A82">
        <v>53</v>
      </c>
      <c r="B82">
        <v>12.317012243678306</v>
      </c>
      <c r="C82">
        <v>-1.1614079412806788E-2</v>
      </c>
    </row>
    <row r="83" spans="1:3" x14ac:dyDescent="0.25">
      <c r="A83">
        <v>54</v>
      </c>
      <c r="B83">
        <v>12.25801591964504</v>
      </c>
      <c r="C83">
        <v>-0.73472199113023962</v>
      </c>
    </row>
    <row r="84" spans="1:3" x14ac:dyDescent="0.25">
      <c r="A84">
        <v>55</v>
      </c>
      <c r="B84">
        <v>12.201858226262901</v>
      </c>
      <c r="C84">
        <v>-0.20577213853180076</v>
      </c>
    </row>
    <row r="85" spans="1:3" x14ac:dyDescent="0.25">
      <c r="A85">
        <v>56</v>
      </c>
      <c r="B85">
        <v>12.148532653770387</v>
      </c>
      <c r="C85">
        <v>-0.39415274263298627</v>
      </c>
    </row>
    <row r="86" spans="1:3" x14ac:dyDescent="0.25">
      <c r="A86">
        <v>57</v>
      </c>
      <c r="B86">
        <v>12.098024532524063</v>
      </c>
      <c r="C86">
        <v>-0.92626963004446239</v>
      </c>
    </row>
    <row r="87" spans="1:3" x14ac:dyDescent="0.25">
      <c r="A87">
        <v>58</v>
      </c>
      <c r="B87">
        <v>12.050311429422559</v>
      </c>
      <c r="C87">
        <v>-2.095299621515359</v>
      </c>
    </row>
    <row r="88" spans="1:3" x14ac:dyDescent="0.25">
      <c r="A88">
        <v>59</v>
      </c>
      <c r="B88">
        <v>12.005363537951741</v>
      </c>
      <c r="C88">
        <v>-1.7979675539057407</v>
      </c>
    </row>
    <row r="89" spans="1:3" x14ac:dyDescent="0.25">
      <c r="A89">
        <v>60</v>
      </c>
      <c r="B89">
        <v>11.963144061850821</v>
      </c>
      <c r="C89">
        <v>-1.6287588756294209</v>
      </c>
    </row>
    <row r="90" spans="1:3" x14ac:dyDescent="0.25">
      <c r="A90">
        <v>61</v>
      </c>
      <c r="B90">
        <v>11.923609592399576</v>
      </c>
      <c r="C90">
        <v>1.484850590172524</v>
      </c>
    </row>
    <row r="91" spans="1:3" x14ac:dyDescent="0.25">
      <c r="A91">
        <v>62</v>
      </c>
      <c r="B91">
        <v>11.886710479326547</v>
      </c>
      <c r="C91">
        <v>1.1128912618532532</v>
      </c>
    </row>
    <row r="92" spans="1:3" x14ac:dyDescent="0.25">
      <c r="A92">
        <v>63</v>
      </c>
      <c r="B92">
        <v>11.852391195338301</v>
      </c>
      <c r="C92">
        <v>-0.50829226630460056</v>
      </c>
    </row>
    <row r="93" spans="1:3" x14ac:dyDescent="0.25">
      <c r="A93">
        <v>64</v>
      </c>
      <c r="B93">
        <v>11.82059069426972</v>
      </c>
      <c r="C93">
        <v>0.18929872669077952</v>
      </c>
    </row>
    <row r="94" spans="1:3" x14ac:dyDescent="0.25">
      <c r="A94">
        <v>65</v>
      </c>
      <c r="B94">
        <v>11.791242762855322</v>
      </c>
      <c r="C94">
        <v>9.2441667966276952E-2</v>
      </c>
    </row>
    <row r="95" spans="1:3" x14ac:dyDescent="0.25">
      <c r="A95">
        <v>66</v>
      </c>
      <c r="B95">
        <v>11.764276366121637</v>
      </c>
      <c r="C95">
        <v>-1.1571796640979368</v>
      </c>
    </row>
    <row r="96" spans="1:3" x14ac:dyDescent="0.25">
      <c r="A96">
        <v>67</v>
      </c>
      <c r="B96">
        <v>11.739615986400585</v>
      </c>
      <c r="C96">
        <v>0.64951902126561478</v>
      </c>
    </row>
    <row r="97" spans="1:3" x14ac:dyDescent="0.25">
      <c r="A97">
        <v>68</v>
      </c>
      <c r="B97">
        <v>11.717181955963889</v>
      </c>
      <c r="C97">
        <v>1.0750372338974099</v>
      </c>
    </row>
    <row r="98" spans="1:3" x14ac:dyDescent="0.25">
      <c r="A98">
        <v>69</v>
      </c>
      <c r="B98">
        <v>11.696890783278583</v>
      </c>
      <c r="C98">
        <v>1.1932762921844162</v>
      </c>
    </row>
    <row r="99" spans="1:3" x14ac:dyDescent="0.25">
      <c r="A99">
        <v>70</v>
      </c>
      <c r="B99">
        <v>11.678655472883497</v>
      </c>
      <c r="C99">
        <v>-0.32392905683609641</v>
      </c>
    </row>
    <row r="100" spans="1:3" x14ac:dyDescent="0.25">
      <c r="A100">
        <v>71</v>
      </c>
      <c r="B100">
        <v>11.662385838886749</v>
      </c>
      <c r="C100">
        <v>-0.7242539544962483</v>
      </c>
    </row>
    <row r="101" spans="1:3" x14ac:dyDescent="0.25">
      <c r="A101">
        <v>72</v>
      </c>
      <c r="B101">
        <v>11.64798881208438</v>
      </c>
      <c r="C101">
        <v>0.13476569343321998</v>
      </c>
    </row>
    <row r="102" spans="1:3" x14ac:dyDescent="0.25">
      <c r="A102">
        <v>73</v>
      </c>
      <c r="B102">
        <v>11.635368740699901</v>
      </c>
      <c r="C102">
        <v>2.2599280203189984</v>
      </c>
    </row>
    <row r="103" spans="1:3" x14ac:dyDescent="0.25">
      <c r="A103">
        <v>74</v>
      </c>
      <c r="B103">
        <v>11.62442768474496</v>
      </c>
      <c r="C103">
        <v>1.2017453737530399</v>
      </c>
    </row>
    <row r="104" spans="1:3" x14ac:dyDescent="0.25">
      <c r="A104">
        <v>75</v>
      </c>
      <c r="B104">
        <v>11.615065704001026</v>
      </c>
      <c r="C104">
        <v>0.31237465786747443</v>
      </c>
    </row>
    <row r="105" spans="1:3" x14ac:dyDescent="0.25">
      <c r="A105">
        <v>76</v>
      </c>
      <c r="B105">
        <v>11.60718113962206</v>
      </c>
      <c r="C105">
        <v>-0.70341025725875994</v>
      </c>
    </row>
    <row r="106" spans="1:3" x14ac:dyDescent="0.25">
      <c r="A106">
        <v>77</v>
      </c>
      <c r="B106">
        <v>11.600670889358289</v>
      </c>
      <c r="C106">
        <v>-7.180509169478988E-2</v>
      </c>
    </row>
    <row r="107" spans="1:3" x14ac:dyDescent="0.25">
      <c r="A107">
        <v>78</v>
      </c>
      <c r="B107">
        <v>11.595430676401016</v>
      </c>
      <c r="C107">
        <v>-0.43059954387081589</v>
      </c>
    </row>
    <row r="108" spans="1:3" x14ac:dyDescent="0.25">
      <c r="A108">
        <v>79</v>
      </c>
      <c r="B108">
        <v>11.591355311848298</v>
      </c>
      <c r="C108">
        <v>-0.43184219332309759</v>
      </c>
    </row>
    <row r="109" spans="1:3" x14ac:dyDescent="0.25">
      <c r="A109">
        <v>80</v>
      </c>
      <c r="B109">
        <v>11.588338950791972</v>
      </c>
      <c r="C109">
        <v>-0.85695121323347223</v>
      </c>
    </row>
    <row r="110" spans="1:3" x14ac:dyDescent="0.25">
      <c r="A110">
        <v>81</v>
      </c>
      <c r="B110">
        <v>11.586275342025438</v>
      </c>
      <c r="C110">
        <v>-0.74999955800723761</v>
      </c>
    </row>
    <row r="111" spans="1:3" x14ac:dyDescent="0.25">
      <c r="A111">
        <v>82</v>
      </c>
      <c r="B111">
        <v>11.585058071372588</v>
      </c>
      <c r="C111">
        <v>-1.5372041009172879</v>
      </c>
    </row>
    <row r="112" spans="1:3" x14ac:dyDescent="0.25">
      <c r="A112">
        <v>83</v>
      </c>
      <c r="B112">
        <v>11.58458079863772</v>
      </c>
      <c r="C112">
        <v>-2.1688337262629211</v>
      </c>
    </row>
    <row r="113" spans="1:3" x14ac:dyDescent="0.25">
      <c r="A113">
        <v>84</v>
      </c>
      <c r="B113">
        <v>11.584737488176632</v>
      </c>
      <c r="C113">
        <v>-1.690869894775032</v>
      </c>
    </row>
    <row r="114" spans="1:3" x14ac:dyDescent="0.25">
      <c r="A114">
        <v>85</v>
      </c>
      <c r="B114">
        <v>11.585422633088561</v>
      </c>
      <c r="C114">
        <v>1.4936094485815392</v>
      </c>
    </row>
    <row r="115" spans="1:3" x14ac:dyDescent="0.25">
      <c r="A115">
        <v>86</v>
      </c>
      <c r="B115">
        <v>11.586531473029279</v>
      </c>
      <c r="C115">
        <v>0.39896660710902054</v>
      </c>
    </row>
    <row r="116" spans="1:3" x14ac:dyDescent="0.25">
      <c r="A116">
        <v>87</v>
      </c>
      <c r="B116">
        <v>11.58796020564505</v>
      </c>
      <c r="C116">
        <v>-0.3634569657478508</v>
      </c>
    </row>
    <row r="117" spans="1:3" x14ac:dyDescent="0.25">
      <c r="A117">
        <v>88</v>
      </c>
      <c r="B117">
        <v>11.589606191628034</v>
      </c>
      <c r="C117">
        <v>-0.46034997438283476</v>
      </c>
    </row>
    <row r="118" spans="1:3" x14ac:dyDescent="0.25">
      <c r="A118">
        <v>89</v>
      </c>
      <c r="B118">
        <v>11.591368153392189</v>
      </c>
      <c r="C118">
        <v>-0.75315069263218959</v>
      </c>
    </row>
    <row r="119" spans="1:3" x14ac:dyDescent="0.25">
      <c r="A119">
        <v>90</v>
      </c>
      <c r="B119">
        <v>11.59314636737064</v>
      </c>
      <c r="C119">
        <v>-0.42065740157704035</v>
      </c>
    </row>
    <row r="120" spans="1:3" x14ac:dyDescent="0.25">
      <c r="A120">
        <v>91</v>
      </c>
      <c r="B120">
        <v>11.594842849933727</v>
      </c>
      <c r="C120">
        <v>0.46898819232717237</v>
      </c>
    </row>
    <row r="121" spans="1:3" x14ac:dyDescent="0.25">
      <c r="A121">
        <v>92</v>
      </c>
      <c r="B121">
        <v>11.59636153692847</v>
      </c>
      <c r="C121">
        <v>-0.38041475842677031</v>
      </c>
    </row>
    <row r="122" spans="1:3" x14ac:dyDescent="0.25">
      <c r="A122">
        <v>93</v>
      </c>
      <c r="B122">
        <v>11.597608456838756</v>
      </c>
      <c r="C122">
        <v>-0.64918594075835578</v>
      </c>
    </row>
    <row r="123" spans="1:3" x14ac:dyDescent="0.25">
      <c r="A123">
        <v>94</v>
      </c>
      <c r="B123">
        <v>11.598491897566729</v>
      </c>
      <c r="C123">
        <v>-1.4752646147532289</v>
      </c>
    </row>
    <row r="124" spans="1:3" x14ac:dyDescent="0.25">
      <c r="A124">
        <v>95</v>
      </c>
      <c r="B124">
        <v>11.598922566834981</v>
      </c>
      <c r="C124">
        <v>-0.79747721928968041</v>
      </c>
    </row>
    <row r="125" spans="1:3" x14ac:dyDescent="0.25">
      <c r="A125">
        <v>96</v>
      </c>
      <c r="B125">
        <v>11.598813746210336</v>
      </c>
      <c r="C125">
        <v>-0.99200558558443674</v>
      </c>
    </row>
    <row r="126" spans="1:3" x14ac:dyDescent="0.25">
      <c r="A126">
        <v>97</v>
      </c>
      <c r="B126">
        <v>11.598081438747943</v>
      </c>
      <c r="C126">
        <v>2.6504976551141564</v>
      </c>
    </row>
    <row r="127" spans="1:3" x14ac:dyDescent="0.25">
      <c r="A127">
        <v>98</v>
      </c>
      <c r="B127">
        <v>11.596644510256846</v>
      </c>
      <c r="C127">
        <v>0.8919577515857533</v>
      </c>
    </row>
    <row r="128" spans="1:3" x14ac:dyDescent="0.25">
      <c r="A128">
        <v>99</v>
      </c>
      <c r="B128">
        <v>11.594424824186584</v>
      </c>
      <c r="C128">
        <v>0.39743725705531574</v>
      </c>
    </row>
    <row r="129" spans="1:3" x14ac:dyDescent="0.25">
      <c r="A129">
        <v>100</v>
      </c>
      <c r="B129">
        <v>11.591347370134589</v>
      </c>
      <c r="C129">
        <v>0.54947423558121145</v>
      </c>
    </row>
    <row r="130" spans="1:3" x14ac:dyDescent="0.25">
      <c r="A130">
        <v>101</v>
      </c>
      <c r="B130">
        <v>11.587340385974985</v>
      </c>
      <c r="C130">
        <v>7.6567760420815034E-2</v>
      </c>
    </row>
    <row r="131" spans="1:3" x14ac:dyDescent="0.25">
      <c r="A131">
        <v>102</v>
      </c>
      <c r="B131">
        <v>11.582335473607937</v>
      </c>
      <c r="C131">
        <v>-0.24409739917133777</v>
      </c>
    </row>
    <row r="132" spans="1:3" x14ac:dyDescent="0.25">
      <c r="A132">
        <v>103</v>
      </c>
      <c r="B132">
        <v>11.576267708330489</v>
      </c>
      <c r="C132">
        <v>1.0557934052793119</v>
      </c>
    </row>
    <row r="133" spans="1:3" x14ac:dyDescent="0.25">
      <c r="A133">
        <v>104</v>
      </c>
      <c r="B133">
        <v>11.569075741828151</v>
      </c>
      <c r="C133">
        <v>0.17438114470244948</v>
      </c>
    </row>
    <row r="134" spans="1:3" x14ac:dyDescent="0.25">
      <c r="A134">
        <v>105</v>
      </c>
      <c r="B134">
        <v>11.560701898787714</v>
      </c>
      <c r="C134">
        <v>0.59526077539968547</v>
      </c>
    </row>
    <row r="135" spans="1:3" x14ac:dyDescent="0.25">
      <c r="A135">
        <v>106</v>
      </c>
      <c r="B135">
        <v>11.551092267130969</v>
      </c>
      <c r="C135">
        <v>-5.5857459886681227E-3</v>
      </c>
    </row>
    <row r="136" spans="1:3" x14ac:dyDescent="0.25">
      <c r="A136">
        <v>107</v>
      </c>
      <c r="B136">
        <v>11.540196781869312</v>
      </c>
      <c r="C136">
        <v>-0.46181463872921213</v>
      </c>
    </row>
    <row r="137" spans="1:3" x14ac:dyDescent="0.25">
      <c r="A137">
        <v>108</v>
      </c>
      <c r="B137">
        <v>11.527969302579939</v>
      </c>
      <c r="C137">
        <v>-0.21648261749573905</v>
      </c>
    </row>
    <row r="138" spans="1:3" x14ac:dyDescent="0.25">
      <c r="A138">
        <v>109</v>
      </c>
      <c r="B138">
        <v>11.514367684502426</v>
      </c>
      <c r="C138">
        <v>3.1087102240137732</v>
      </c>
    </row>
    <row r="139" spans="1:3" x14ac:dyDescent="0.25">
      <c r="A139">
        <v>110</v>
      </c>
      <c r="B139">
        <v>11.499353843256609</v>
      </c>
      <c r="C139">
        <v>1.0952463107955914</v>
      </c>
    </row>
    <row r="140" spans="1:3" x14ac:dyDescent="0.25">
      <c r="A140">
        <v>111</v>
      </c>
      <c r="B140">
        <v>11.4828938131817</v>
      </c>
      <c r="C140">
        <v>0.3241529172324995</v>
      </c>
    </row>
    <row r="141" spans="1:3" x14ac:dyDescent="0.25">
      <c r="A141">
        <v>112</v>
      </c>
      <c r="B141">
        <v>11.464957799296108</v>
      </c>
      <c r="C141">
        <v>0.77217082772219214</v>
      </c>
    </row>
    <row r="142" spans="1:3" x14ac:dyDescent="0.25">
      <c r="A142">
        <v>113</v>
      </c>
      <c r="B142">
        <v>11.445520222878478</v>
      </c>
      <c r="C142">
        <v>0.59491336821872132</v>
      </c>
    </row>
    <row r="143" spans="1:3" x14ac:dyDescent="0.25">
      <c r="A143">
        <v>114</v>
      </c>
      <c r="B143">
        <v>11.424559760669858</v>
      </c>
      <c r="C143">
        <v>0.21105857618904267</v>
      </c>
    </row>
    <row r="144" spans="1:3" x14ac:dyDescent="0.25">
      <c r="A144">
        <v>115</v>
      </c>
      <c r="B144">
        <v>11.402059377696293</v>
      </c>
      <c r="C144">
        <v>1.2823626062187063</v>
      </c>
    </row>
    <row r="145" spans="1:3" x14ac:dyDescent="0.25">
      <c r="A145">
        <v>116</v>
      </c>
      <c r="B145">
        <v>11.378006353713666</v>
      </c>
      <c r="C145">
        <v>-0.21613682013506619</v>
      </c>
    </row>
    <row r="146" spans="1:3" x14ac:dyDescent="0.25">
      <c r="A146">
        <v>117</v>
      </c>
      <c r="B146">
        <v>11.352392303272268</v>
      </c>
      <c r="C146">
        <v>-0.77861158938586783</v>
      </c>
    </row>
    <row r="147" spans="1:3" x14ac:dyDescent="0.25">
      <c r="A147">
        <v>118</v>
      </c>
      <c r="B147">
        <v>11.325213189402991</v>
      </c>
      <c r="C147">
        <v>-1.1724540821228917</v>
      </c>
    </row>
    <row r="148" spans="1:3" x14ac:dyDescent="0.25">
      <c r="A148">
        <v>119</v>
      </c>
      <c r="B148">
        <v>11.29646933092501</v>
      </c>
      <c r="C148">
        <v>-0.50407368696670929</v>
      </c>
    </row>
    <row r="149" spans="1:3" x14ac:dyDescent="0.25">
      <c r="A149">
        <v>120</v>
      </c>
      <c r="B149">
        <v>11.26616540337336</v>
      </c>
      <c r="C149">
        <v>-0.14612977075505995</v>
      </c>
    </row>
    <row r="150" spans="1:3" x14ac:dyDescent="0.25">
      <c r="A150">
        <v>121</v>
      </c>
      <c r="B150">
        <v>11.234310433548771</v>
      </c>
      <c r="C150">
        <v>2.3218483371456298</v>
      </c>
    </row>
    <row r="151" spans="1:3" x14ac:dyDescent="0.25">
      <c r="A151">
        <v>122</v>
      </c>
      <c r="B151">
        <v>11.200917787687853</v>
      </c>
      <c r="C151">
        <v>1.661605924888347</v>
      </c>
    </row>
    <row r="152" spans="1:3" x14ac:dyDescent="0.25">
      <c r="A152">
        <v>123</v>
      </c>
      <c r="B152">
        <v>11.166005153254126</v>
      </c>
      <c r="C152">
        <v>-0.29791656287552648</v>
      </c>
    </row>
    <row r="153" spans="1:3" x14ac:dyDescent="0.25">
      <c r="A153">
        <v>124</v>
      </c>
      <c r="B153">
        <v>11.129594514350785</v>
      </c>
      <c r="C153">
        <v>5.992385416571544E-2</v>
      </c>
    </row>
    <row r="154" spans="1:3" x14ac:dyDescent="0.25">
      <c r="A154">
        <v>125</v>
      </c>
      <c r="B154">
        <v>11.091712120753748</v>
      </c>
      <c r="C154">
        <v>0.15257816838825278</v>
      </c>
    </row>
    <row r="155" spans="1:3" x14ac:dyDescent="0.25">
      <c r="A155">
        <v>126</v>
      </c>
      <c r="B155">
        <v>11.052388450566724</v>
      </c>
      <c r="C155">
        <v>-0.14646158501002482</v>
      </c>
    </row>
    <row r="156" spans="1:3" x14ac:dyDescent="0.25">
      <c r="A156">
        <v>127</v>
      </c>
      <c r="B156">
        <v>11.011658166495913</v>
      </c>
      <c r="C156">
        <v>0.52865550121168781</v>
      </c>
    </row>
    <row r="157" spans="1:3" x14ac:dyDescent="0.25">
      <c r="A157">
        <v>128</v>
      </c>
      <c r="B157">
        <v>10.969560065747089</v>
      </c>
      <c r="C157">
        <v>-0.89016023626728824</v>
      </c>
    </row>
    <row r="158" spans="1:3" x14ac:dyDescent="0.25">
      <c r="A158">
        <v>129</v>
      </c>
      <c r="B158">
        <v>10.926137023542992</v>
      </c>
      <c r="C158">
        <v>-1.1907540035431925</v>
      </c>
    </row>
    <row r="159" spans="1:3" x14ac:dyDescent="0.25">
      <c r="A159">
        <v>130</v>
      </c>
      <c r="B159">
        <v>10.881435930261766</v>
      </c>
      <c r="C159">
        <v>-1.8835890776297664</v>
      </c>
    </row>
    <row r="160" spans="1:3" x14ac:dyDescent="0.25">
      <c r="A160">
        <v>131</v>
      </c>
      <c r="B160">
        <v>10.835507622197071</v>
      </c>
      <c r="C160">
        <v>-1.6153235199113709</v>
      </c>
    </row>
    <row r="161" spans="1:3" x14ac:dyDescent="0.25">
      <c r="A161">
        <v>132</v>
      </c>
      <c r="B161">
        <v>10.788406805937889</v>
      </c>
      <c r="C161">
        <v>-0.97083574343228918</v>
      </c>
    </row>
    <row r="162" spans="1:3" x14ac:dyDescent="0.25">
      <c r="A162">
        <v>133</v>
      </c>
      <c r="B162">
        <v>10.740191976371278</v>
      </c>
      <c r="C162">
        <v>1.7365046539767217</v>
      </c>
    </row>
    <row r="163" spans="1:3" x14ac:dyDescent="0.25">
      <c r="A163">
        <v>134</v>
      </c>
      <c r="B163">
        <v>10.690925328304175</v>
      </c>
      <c r="C163">
        <v>1.1790677076108249</v>
      </c>
    </row>
    <row r="164" spans="1:3" x14ac:dyDescent="0.25">
      <c r="A164">
        <v>135</v>
      </c>
      <c r="B164">
        <v>10.640672661707576</v>
      </c>
      <c r="C164">
        <v>-0.2769618086232768</v>
      </c>
    </row>
    <row r="165" spans="1:3" x14ac:dyDescent="0.25">
      <c r="A165">
        <v>136</v>
      </c>
      <c r="B165">
        <v>10.589503280581503</v>
      </c>
      <c r="C165">
        <v>0.27469410000939654</v>
      </c>
    </row>
    <row r="166" spans="1:3" x14ac:dyDescent="0.25">
      <c r="A166">
        <v>137</v>
      </c>
      <c r="B166">
        <v>10.53748988544055</v>
      </c>
      <c r="C166">
        <v>0.17197890053605036</v>
      </c>
    </row>
    <row r="167" spans="1:3" x14ac:dyDescent="0.25">
      <c r="A167">
        <v>138</v>
      </c>
      <c r="B167">
        <v>10.484708459420531</v>
      </c>
      <c r="C167">
        <v>-0.4585653617517309</v>
      </c>
    </row>
    <row r="168" spans="1:3" x14ac:dyDescent="0.25">
      <c r="A168">
        <v>139</v>
      </c>
      <c r="B168">
        <v>10.431238148007459</v>
      </c>
      <c r="C168">
        <v>0.43184199645114063</v>
      </c>
    </row>
    <row r="169" spans="1:3" x14ac:dyDescent="0.25">
      <c r="A169">
        <v>140</v>
      </c>
      <c r="B169">
        <v>10.377161132385027</v>
      </c>
      <c r="C169">
        <v>-0.62888744534291696</v>
      </c>
    </row>
    <row r="170" spans="1:3" x14ac:dyDescent="0.25">
      <c r="A170">
        <v>141</v>
      </c>
      <c r="B170">
        <v>10.322562496405524</v>
      </c>
      <c r="C170">
        <v>-0.38039025127437398</v>
      </c>
    </row>
    <row r="171" spans="1:3" x14ac:dyDescent="0.25">
      <c r="A171">
        <v>142</v>
      </c>
      <c r="B171">
        <v>10.267530087180603</v>
      </c>
      <c r="C171">
        <v>-1.4140767276409036</v>
      </c>
    </row>
    <row r="172" spans="1:3" x14ac:dyDescent="0.25">
      <c r="A172">
        <v>143</v>
      </c>
      <c r="B172">
        <v>10.212154369293316</v>
      </c>
      <c r="C172">
        <v>-0.96436164879054509</v>
      </c>
    </row>
    <row r="173" spans="1:3" x14ac:dyDescent="0.25">
      <c r="A173">
        <v>144</v>
      </c>
      <c r="B173">
        <v>10.156528272631121</v>
      </c>
      <c r="C173">
        <v>-0.60570364218153117</v>
      </c>
    </row>
    <row r="174" spans="1:3" x14ac:dyDescent="0.25">
      <c r="A174">
        <v>145</v>
      </c>
      <c r="B174">
        <v>10.100747033840193</v>
      </c>
      <c r="C174">
        <v>1.9690427936362074</v>
      </c>
    </row>
    <row r="175" spans="1:3" x14ac:dyDescent="0.25">
      <c r="A175">
        <v>146</v>
      </c>
      <c r="B175">
        <v>10.044908031400468</v>
      </c>
      <c r="C175">
        <v>1.7444025515720316</v>
      </c>
    </row>
    <row r="176" spans="1:3" x14ac:dyDescent="0.25">
      <c r="A176">
        <v>147</v>
      </c>
      <c r="B176">
        <v>9.9891106143217456</v>
      </c>
      <c r="C176">
        <v>0.21708444717575404</v>
      </c>
    </row>
    <row r="177" spans="1:3" x14ac:dyDescent="0.25">
      <c r="A177">
        <v>148</v>
      </c>
      <c r="B177">
        <v>9.9334559244611143</v>
      </c>
      <c r="C177">
        <v>0.2402154842340849</v>
      </c>
    </row>
    <row r="178" spans="1:3" x14ac:dyDescent="0.25">
      <c r="A178">
        <v>149</v>
      </c>
      <c r="B178">
        <v>9.8780467124606872</v>
      </c>
      <c r="C178">
        <v>-0.45690507703378636</v>
      </c>
    </row>
    <row r="179" spans="1:3" x14ac:dyDescent="0.25">
      <c r="A179">
        <v>150</v>
      </c>
      <c r="B179">
        <v>9.8229871473079129</v>
      </c>
      <c r="C179">
        <v>-0.58630901933889312</v>
      </c>
    </row>
    <row r="180" spans="1:3" x14ac:dyDescent="0.25">
      <c r="A180">
        <v>151</v>
      </c>
      <c r="B180">
        <v>9.76838261951454</v>
      </c>
      <c r="C180">
        <v>0.1133329541689001</v>
      </c>
    </row>
    <row r="181" spans="1:3" x14ac:dyDescent="0.25">
      <c r="A181">
        <v>152</v>
      </c>
      <c r="B181">
        <v>9.7143395379193009</v>
      </c>
      <c r="C181">
        <v>-0.44551309970308139</v>
      </c>
    </row>
    <row r="182" spans="1:3" x14ac:dyDescent="0.25">
      <c r="A182">
        <v>153</v>
      </c>
      <c r="B182">
        <v>9.6609651201091964</v>
      </c>
      <c r="C182">
        <v>-0.68253560992860685</v>
      </c>
    </row>
    <row r="183" spans="1:3" x14ac:dyDescent="0.25">
      <c r="A183">
        <v>154</v>
      </c>
      <c r="B183">
        <v>9.6083671764640997</v>
      </c>
      <c r="C183">
        <v>-1.8155902746630597</v>
      </c>
    </row>
    <row r="184" spans="1:3" x14ac:dyDescent="0.25">
      <c r="A184">
        <v>155</v>
      </c>
      <c r="B184">
        <v>9.5566538878196923</v>
      </c>
      <c r="C184">
        <v>-1.0772166747532115</v>
      </c>
    </row>
    <row r="185" spans="1:3" x14ac:dyDescent="0.25">
      <c r="A185">
        <v>156</v>
      </c>
      <c r="B185">
        <v>9.5059335767546855</v>
      </c>
      <c r="C185">
        <v>-1.0637749217289354</v>
      </c>
    </row>
    <row r="186" spans="1:3" x14ac:dyDescent="0.25">
      <c r="A186">
        <v>157</v>
      </c>
      <c r="B186">
        <v>9.4563144724953929</v>
      </c>
      <c r="C186">
        <v>1.6449188107749073</v>
      </c>
    </row>
    <row r="187" spans="1:3" x14ac:dyDescent="0.25">
      <c r="A187">
        <v>158</v>
      </c>
      <c r="B187">
        <v>9.4079044694458105</v>
      </c>
      <c r="C187">
        <v>1.2712060639677887</v>
      </c>
    </row>
    <row r="188" spans="1:3" x14ac:dyDescent="0.25">
      <c r="A188">
        <v>159</v>
      </c>
      <c r="B188">
        <v>9.360810879333485</v>
      </c>
      <c r="C188">
        <v>0.37354039315843579</v>
      </c>
    </row>
    <row r="189" spans="1:3" x14ac:dyDescent="0.25">
      <c r="A189">
        <v>160</v>
      </c>
      <c r="B189">
        <v>9.3151401769814015</v>
      </c>
      <c r="C189">
        <v>-0.3501371368181907</v>
      </c>
    </row>
    <row r="190" spans="1:3" x14ac:dyDescent="0.25">
      <c r="A190">
        <v>161</v>
      </c>
      <c r="B190">
        <v>9.2709977396969805</v>
      </c>
      <c r="C190">
        <v>-0.47276084873904978</v>
      </c>
    </row>
    <row r="191" spans="1:3" x14ac:dyDescent="0.25">
      <c r="A191">
        <v>162</v>
      </c>
      <c r="B191">
        <v>9.2284875802851616</v>
      </c>
      <c r="C191">
        <v>-3.3873998820521223E-2</v>
      </c>
    </row>
    <row r="192" spans="1:3" x14ac:dyDescent="0.25">
      <c r="A192">
        <v>163</v>
      </c>
      <c r="B192">
        <v>9.1877120736801601</v>
      </c>
      <c r="C192">
        <v>0.10204106829426074</v>
      </c>
    </row>
    <row r="193" spans="1:3" x14ac:dyDescent="0.25">
      <c r="A193">
        <v>164</v>
      </c>
      <c r="B193">
        <v>9.1487716771997611</v>
      </c>
      <c r="C193">
        <v>-0.24774419346501197</v>
      </c>
    </row>
    <row r="194" spans="1:3" x14ac:dyDescent="0.25">
      <c r="A194">
        <v>165</v>
      </c>
      <c r="B194">
        <v>9.1117646444193952</v>
      </c>
      <c r="C194">
        <v>-0.76141388400749577</v>
      </c>
    </row>
    <row r="195" spans="1:3" x14ac:dyDescent="0.25">
      <c r="A195">
        <v>166</v>
      </c>
      <c r="B195">
        <v>9.0767867326695182</v>
      </c>
      <c r="C195">
        <v>-1.2165228948817584</v>
      </c>
    </row>
    <row r="196" spans="1:3" x14ac:dyDescent="0.25">
      <c r="A196">
        <v>167</v>
      </c>
      <c r="B196">
        <v>9.043930904150784</v>
      </c>
      <c r="C196">
        <v>-1.3339167007058039</v>
      </c>
    </row>
    <row r="197" spans="1:3" x14ac:dyDescent="0.25">
      <c r="A197">
        <v>168</v>
      </c>
      <c r="B197">
        <v>9.0132870206730615</v>
      </c>
      <c r="C197">
        <v>-0.290372914639212</v>
      </c>
    </row>
    <row r="198" spans="1:3" x14ac:dyDescent="0.25">
      <c r="A198">
        <v>169</v>
      </c>
      <c r="B198">
        <v>8.9849415320138633</v>
      </c>
      <c r="C198">
        <v>1.8002090525099366</v>
      </c>
    </row>
    <row r="199" spans="1:3" x14ac:dyDescent="0.25">
      <c r="A199">
        <v>170</v>
      </c>
      <c r="B199">
        <v>8.9589771578983175</v>
      </c>
      <c r="C199">
        <v>0.89733918224930243</v>
      </c>
    </row>
    <row r="200" spans="1:3" x14ac:dyDescent="0.25">
      <c r="A200">
        <v>171</v>
      </c>
      <c r="B200">
        <v>8.9354725636008254</v>
      </c>
      <c r="C200">
        <v>-7.4862115727265532E-2</v>
      </c>
    </row>
    <row r="201" spans="1:3" x14ac:dyDescent="0.25">
      <c r="A201">
        <v>172</v>
      </c>
      <c r="B201">
        <v>8.9145020291669255</v>
      </c>
      <c r="C201">
        <v>0.58956915495825513</v>
      </c>
    </row>
    <row r="202" spans="1:3" x14ac:dyDescent="0.25">
      <c r="A202">
        <v>173</v>
      </c>
      <c r="B202">
        <v>8.8961351122545409</v>
      </c>
      <c r="C202">
        <v>3.7595095213859508E-2</v>
      </c>
    </row>
    <row r="203" spans="1:3" x14ac:dyDescent="0.25">
      <c r="A203">
        <v>174</v>
      </c>
      <c r="B203">
        <v>8.8804363046014316</v>
      </c>
      <c r="C203">
        <v>-0.634648367745271</v>
      </c>
    </row>
    <row r="204" spans="1:3" x14ac:dyDescent="0.25">
      <c r="A204">
        <v>175</v>
      </c>
      <c r="B204">
        <v>8.8674646821075953</v>
      </c>
      <c r="C204">
        <v>-2.8063019373925968E-2</v>
      </c>
    </row>
    <row r="205" spans="1:3" x14ac:dyDescent="0.25">
      <c r="A205">
        <v>176</v>
      </c>
      <c r="B205">
        <v>8.8572735485432759</v>
      </c>
      <c r="C205">
        <v>0.23668330396545478</v>
      </c>
    </row>
    <row r="206" spans="1:3" x14ac:dyDescent="0.25">
      <c r="A206">
        <v>177</v>
      </c>
      <c r="B206">
        <v>8.8499100728747067</v>
      </c>
      <c r="C206">
        <v>0.13085760082895348</v>
      </c>
    </row>
    <row r="207" spans="1:3" x14ac:dyDescent="0.25">
      <c r="A207">
        <v>178</v>
      </c>
      <c r="B207">
        <v>8.8454149202127041</v>
      </c>
      <c r="C207">
        <v>-0.66039030540981436</v>
      </c>
    </row>
    <row r="208" spans="1:3" x14ac:dyDescent="0.25">
      <c r="A208">
        <v>179</v>
      </c>
      <c r="B208">
        <v>8.84382187638397</v>
      </c>
      <c r="C208">
        <v>-1.57285109859742</v>
      </c>
    </row>
    <row r="209" spans="1:3" x14ac:dyDescent="0.25">
      <c r="A209">
        <v>180</v>
      </c>
      <c r="B209">
        <v>8.845157466118053</v>
      </c>
      <c r="C209">
        <v>-0.25624037614565331</v>
      </c>
    </row>
    <row r="210" spans="1:3" x14ac:dyDescent="0.25">
      <c r="A210">
        <v>181</v>
      </c>
      <c r="B210">
        <v>8.8494405648609131</v>
      </c>
      <c r="C210">
        <v>3.0558895517286864</v>
      </c>
    </row>
    <row r="211" spans="1:3" x14ac:dyDescent="0.25">
      <c r="A211">
        <v>182</v>
      </c>
      <c r="B211">
        <v>8.8566820042073573</v>
      </c>
      <c r="C211">
        <v>1.1458576232828435</v>
      </c>
    </row>
    <row r="212" spans="1:3" x14ac:dyDescent="0.25">
      <c r="A212">
        <v>183</v>
      </c>
      <c r="B212">
        <v>8.86688417095354</v>
      </c>
      <c r="C212">
        <v>1.2705077622670604</v>
      </c>
    </row>
    <row r="213" spans="1:3" x14ac:dyDescent="0.25">
      <c r="A213">
        <v>184</v>
      </c>
      <c r="B213">
        <v>8.8800405997720873</v>
      </c>
      <c r="C213">
        <v>0.13576723959566195</v>
      </c>
    </row>
    <row r="214" spans="1:3" x14ac:dyDescent="0.25">
      <c r="A214">
        <v>185</v>
      </c>
      <c r="B214">
        <v>8.8961355595075702</v>
      </c>
      <c r="C214">
        <v>-4.8688120371339849E-2</v>
      </c>
    </row>
    <row r="215" spans="1:3" x14ac:dyDescent="0.25">
      <c r="A215">
        <v>186</v>
      </c>
      <c r="B215">
        <v>8.9151436330917022</v>
      </c>
      <c r="C215">
        <v>-3.1985261957592215E-2</v>
      </c>
    </row>
    <row r="216" spans="1:3" x14ac:dyDescent="0.25">
      <c r="A216">
        <v>187</v>
      </c>
      <c r="B216">
        <v>8.9370292910840021</v>
      </c>
      <c r="C216">
        <v>0.90827882036793817</v>
      </c>
    </row>
    <row r="217" spans="1:3" x14ac:dyDescent="0.25">
      <c r="A217">
        <v>188</v>
      </c>
      <c r="B217">
        <v>8.9617464588274061</v>
      </c>
      <c r="C217">
        <v>2.6673180005653663E-2</v>
      </c>
    </row>
    <row r="218" spans="1:3" x14ac:dyDescent="0.25">
      <c r="A218">
        <v>189</v>
      </c>
      <c r="B218">
        <v>8.9892380772278102</v>
      </c>
      <c r="C218">
        <v>-0.4813536638644802</v>
      </c>
    </row>
    <row r="219" spans="1:3" x14ac:dyDescent="0.25">
      <c r="A219">
        <v>190</v>
      </c>
      <c r="B219">
        <v>9.0194356571586241</v>
      </c>
      <c r="C219">
        <v>-0.72511490860307326</v>
      </c>
    </row>
    <row r="220" spans="1:3" x14ac:dyDescent="0.25">
      <c r="A220">
        <v>191</v>
      </c>
      <c r="B220">
        <v>9.0522588274785107</v>
      </c>
      <c r="C220">
        <v>-1.5428357876222911</v>
      </c>
    </row>
    <row r="221" spans="1:3" x14ac:dyDescent="0.25">
      <c r="A221">
        <v>192</v>
      </c>
      <c r="B221">
        <v>9.0876148766735696</v>
      </c>
      <c r="C221">
        <v>-0.34485880763725874</v>
      </c>
    </row>
    <row r="222" spans="1:3" x14ac:dyDescent="0.25">
      <c r="A222">
        <v>193</v>
      </c>
      <c r="B222">
        <v>9.1253982881267461</v>
      </c>
      <c r="C222">
        <v>2.6078684560181546</v>
      </c>
    </row>
    <row r="223" spans="1:3" x14ac:dyDescent="0.25">
      <c r="A223">
        <v>194</v>
      </c>
      <c r="B223">
        <v>9.1654902689961091</v>
      </c>
      <c r="C223">
        <v>1.3388017250348909</v>
      </c>
    </row>
    <row r="224" spans="1:3" x14ac:dyDescent="0.25">
      <c r="A224">
        <v>195</v>
      </c>
      <c r="B224">
        <v>9.2077582727245044</v>
      </c>
      <c r="C224">
        <v>0.49685208713393614</v>
      </c>
    </row>
    <row r="225" spans="1:3" x14ac:dyDescent="0.25">
      <c r="A225">
        <v>196</v>
      </c>
      <c r="B225">
        <v>9.2520555151651251</v>
      </c>
      <c r="C225">
        <v>-0.34433741977823473</v>
      </c>
    </row>
    <row r="226" spans="1:3" x14ac:dyDescent="0.25">
      <c r="A226">
        <v>197</v>
      </c>
      <c r="B226">
        <v>9.2982204843299314</v>
      </c>
      <c r="C226">
        <v>0.118780263105009</v>
      </c>
    </row>
    <row r="227" spans="1:3" x14ac:dyDescent="0.25">
      <c r="A227">
        <v>198</v>
      </c>
      <c r="B227">
        <v>9.346076443758534</v>
      </c>
      <c r="C227">
        <v>-0.6305542463353131</v>
      </c>
    </row>
    <row r="228" spans="1:3" x14ac:dyDescent="0.25">
      <c r="A228">
        <v>199</v>
      </c>
      <c r="B228">
        <v>9.3954309295079383</v>
      </c>
      <c r="C228">
        <v>0.2799804226242113</v>
      </c>
    </row>
    <row r="229" spans="1:3" x14ac:dyDescent="0.25">
      <c r="A229">
        <v>200</v>
      </c>
      <c r="B229">
        <v>9.4460752407633208</v>
      </c>
      <c r="C229">
        <v>-0.34566430045605046</v>
      </c>
    </row>
    <row r="230" spans="1:3" x14ac:dyDescent="0.25">
      <c r="A230">
        <v>201</v>
      </c>
      <c r="B230">
        <v>9.497783924072678</v>
      </c>
      <c r="C230">
        <v>-0.27308880568017813</v>
      </c>
    </row>
    <row r="231" spans="1:3" x14ac:dyDescent="0.25">
      <c r="A231">
        <v>202</v>
      </c>
      <c r="B231">
        <v>9.5503142511935266</v>
      </c>
      <c r="C231">
        <v>-0.99472853321995736</v>
      </c>
    </row>
    <row r="232" spans="1:3" x14ac:dyDescent="0.25">
      <c r="A232">
        <v>203</v>
      </c>
      <c r="B232">
        <v>9.6034056905759826</v>
      </c>
      <c r="C232">
        <v>-1.2328414652492725</v>
      </c>
    </row>
    <row r="233" spans="1:3" x14ac:dyDescent="0.25">
      <c r="A233">
        <v>204</v>
      </c>
      <c r="B233">
        <v>9.6567793724505009</v>
      </c>
      <c r="C233">
        <v>-1.0293904402898804</v>
      </c>
    </row>
    <row r="234" spans="1:3" x14ac:dyDescent="0.25">
      <c r="A234">
        <v>205</v>
      </c>
      <c r="B234">
        <v>9.7101375475467648</v>
      </c>
      <c r="C234">
        <v>2.0522107904685356</v>
      </c>
    </row>
    <row r="235" spans="1:3" x14ac:dyDescent="0.25">
      <c r="A235">
        <v>206</v>
      </c>
      <c r="B235">
        <v>9.7631630394326976</v>
      </c>
      <c r="C235">
        <v>1.0400552115904027</v>
      </c>
    </row>
    <row r="236" spans="1:3" x14ac:dyDescent="0.25">
      <c r="A236">
        <v>207</v>
      </c>
      <c r="B236">
        <v>9.8155186904687071</v>
      </c>
      <c r="C236">
        <v>-0.37955151709235757</v>
      </c>
    </row>
    <row r="237" spans="1:3" x14ac:dyDescent="0.25">
      <c r="A237">
        <v>208</v>
      </c>
      <c r="B237">
        <v>9.8668468013916026</v>
      </c>
      <c r="C237">
        <v>-0.40426096596001315</v>
      </c>
    </row>
    <row r="238" spans="1:3" x14ac:dyDescent="0.25">
      <c r="A238">
        <v>209</v>
      </c>
      <c r="B238">
        <v>9.9167685645107895</v>
      </c>
      <c r="C238">
        <v>-0.18679517925335887</v>
      </c>
    </row>
    <row r="239" spans="1:3" x14ac:dyDescent="0.25">
      <c r="A239">
        <v>210</v>
      </c>
      <c r="B239">
        <v>9.9648834905327703</v>
      </c>
      <c r="C239">
        <v>-0.88279675236963051</v>
      </c>
    </row>
    <row r="240" spans="1:3" x14ac:dyDescent="0.25">
      <c r="A240">
        <v>211</v>
      </c>
      <c r="B240">
        <v>10.010768829001677</v>
      </c>
      <c r="C240">
        <v>-0.29010253497616745</v>
      </c>
    </row>
    <row r="241" spans="1:3" x14ac:dyDescent="0.25">
      <c r="A241">
        <v>212</v>
      </c>
      <c r="B241">
        <v>10.053978982363788</v>
      </c>
      <c r="C241">
        <v>-0.8975644160392573</v>
      </c>
    </row>
    <row r="242" spans="1:3" x14ac:dyDescent="0.25">
      <c r="A242">
        <v>213</v>
      </c>
      <c r="B242">
        <v>10.094044913650578</v>
      </c>
      <c r="C242">
        <v>-0.61185985527213838</v>
      </c>
    </row>
    <row r="243" spans="1:3" x14ac:dyDescent="0.25">
      <c r="A243">
        <v>214</v>
      </c>
      <c r="B243">
        <v>10.130473547786096</v>
      </c>
      <c r="C243">
        <v>-1.0692743967313056</v>
      </c>
    </row>
    <row r="244" spans="1:3" x14ac:dyDescent="0.25">
      <c r="A244">
        <v>215</v>
      </c>
      <c r="B244">
        <v>10.162747166512872</v>
      </c>
      <c r="C244">
        <v>-1.4044012548529032</v>
      </c>
    </row>
    <row r="245" spans="1:3" x14ac:dyDescent="0.25">
      <c r="A245">
        <v>216</v>
      </c>
      <c r="B245">
        <v>10.190322796938403</v>
      </c>
      <c r="C245">
        <v>-0.46923268232637305</v>
      </c>
    </row>
    <row r="246" spans="1:3" x14ac:dyDescent="0.25">
      <c r="A246">
        <v>217</v>
      </c>
      <c r="B246">
        <v>10.212631593705737</v>
      </c>
      <c r="C246">
        <v>2.5828260395381637</v>
      </c>
    </row>
    <row r="247" spans="1:3" x14ac:dyDescent="0.25">
      <c r="A247">
        <v>218</v>
      </c>
      <c r="B247">
        <v>10.229078214781225</v>
      </c>
      <c r="C247">
        <v>1.5393197974076749</v>
      </c>
    </row>
    <row r="248" spans="1:3" x14ac:dyDescent="0.25">
      <c r="A248">
        <v>219</v>
      </c>
      <c r="B248">
        <v>10.239040190865012</v>
      </c>
      <c r="C248">
        <v>0.57752739925288843</v>
      </c>
    </row>
    <row r="249" spans="1:3" x14ac:dyDescent="0.25">
      <c r="A249">
        <v>220</v>
      </c>
      <c r="B249">
        <v>10.241867288426988</v>
      </c>
      <c r="C249">
        <v>9.2475519371511439E-2</v>
      </c>
    </row>
    <row r="250" spans="1:3" x14ac:dyDescent="0.25">
      <c r="A250">
        <v>221</v>
      </c>
      <c r="B250">
        <v>10.236880866353658</v>
      </c>
      <c r="C250">
        <v>0.30076238748094219</v>
      </c>
    </row>
    <row r="251" spans="1:3" x14ac:dyDescent="0.25">
      <c r="A251">
        <v>222</v>
      </c>
      <c r="B251">
        <v>10.223373226224567</v>
      </c>
      <c r="C251">
        <v>-0.78627975526987726</v>
      </c>
    </row>
    <row r="252" spans="1:3" x14ac:dyDescent="0.25">
      <c r="A252">
        <v>223</v>
      </c>
      <c r="B252">
        <v>10.20060695620964</v>
      </c>
      <c r="C252">
        <v>0.51546956407515943</v>
      </c>
    </row>
    <row r="253" spans="1:3" x14ac:dyDescent="0.25">
      <c r="A253">
        <v>224</v>
      </c>
      <c r="B253">
        <v>10.167814268579605</v>
      </c>
      <c r="C253">
        <v>0.62851383968789598</v>
      </c>
    </row>
    <row r="254" spans="1:3" x14ac:dyDescent="0.25">
      <c r="A254">
        <v>225</v>
      </c>
      <c r="B254">
        <v>10.124196330848463</v>
      </c>
      <c r="C254">
        <v>9.9514807594136556E-2</v>
      </c>
    </row>
    <row r="255" spans="1:3" x14ac:dyDescent="0.25">
      <c r="A255">
        <v>226</v>
      </c>
      <c r="B255">
        <v>10.068922590526654</v>
      </c>
      <c r="C255">
        <v>-0.22729775762294402</v>
      </c>
    </row>
    <row r="256" spans="1:3" ht="15.75" thickBot="1" x14ac:dyDescent="0.3">
      <c r="A256" s="11">
        <v>227</v>
      </c>
      <c r="B256" s="11">
        <v>10.001130093505253</v>
      </c>
      <c r="C256" s="11">
        <v>-0.7501810835209124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</vt:lpstr>
      <vt:lpstr>Estadística descriptiva TDD</vt:lpstr>
      <vt:lpstr>Suavización exponencial</vt:lpstr>
      <vt:lpstr>Promedios móviles simples</vt:lpstr>
      <vt:lpstr>Estadística descriptiva modelo1</vt:lpstr>
      <vt:lpstr>Regresión modelo 1</vt:lpstr>
      <vt:lpstr>Regresión modelo2</vt:lpstr>
      <vt:lpstr>Regresión modelo 3</vt:lpstr>
      <vt:lpstr>Regresión grado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CASTELLANOS JILLBER HERNAN</dc:creator>
  <cp:lastModifiedBy>jillber garcia</cp:lastModifiedBy>
  <dcterms:created xsi:type="dcterms:W3CDTF">2020-01-31T14:39:07Z</dcterms:created>
  <dcterms:modified xsi:type="dcterms:W3CDTF">2024-04-28T23:17:03Z</dcterms:modified>
</cp:coreProperties>
</file>