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J24" i="1" l="1"/>
  <c r="K24" i="1"/>
  <c r="H27" i="1" s="1"/>
  <c r="J17" i="1"/>
  <c r="H24" i="1"/>
  <c r="I2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7" i="1" l="1"/>
  <c r="L17" i="1"/>
  <c r="M17" i="1" s="1"/>
  <c r="L22" i="1" l="1"/>
  <c r="L23" i="1"/>
  <c r="M23" i="1" s="1"/>
  <c r="L21" i="1"/>
  <c r="M21" i="1" s="1"/>
  <c r="B24" i="1"/>
  <c r="C24" i="1" s="1"/>
  <c r="D24" i="1"/>
  <c r="E24" i="1"/>
  <c r="M22" i="1" l="1"/>
  <c r="L8" i="1"/>
  <c r="L10" i="1"/>
  <c r="M10" i="1" l="1"/>
  <c r="L9" i="1"/>
  <c r="M9" i="1" s="1"/>
  <c r="L20" i="1"/>
  <c r="M20" i="1" s="1"/>
  <c r="L11" i="1" l="1"/>
  <c r="M11" i="1" s="1"/>
  <c r="L12" i="1"/>
  <c r="L13" i="1"/>
  <c r="F31" i="1" l="1"/>
  <c r="G31" i="1" s="1"/>
  <c r="I4" i="1" l="1"/>
  <c r="F13" i="1"/>
  <c r="L34" i="1"/>
  <c r="F33" i="1"/>
  <c r="I34" i="1"/>
  <c r="I33" i="1"/>
  <c r="M34" i="1" l="1"/>
  <c r="F34" i="1"/>
  <c r="G34" i="1" s="1"/>
  <c r="C31" i="1" l="1"/>
  <c r="C35" i="1"/>
  <c r="B40" i="1"/>
  <c r="B39" i="1"/>
  <c r="F35" i="1"/>
  <c r="G35" i="1" s="1"/>
  <c r="L33" i="1"/>
  <c r="M33" i="1" s="1"/>
  <c r="B41" i="1" l="1"/>
  <c r="G33" i="1"/>
  <c r="C30" i="1" l="1"/>
  <c r="F30" i="1"/>
  <c r="G30" i="1" s="1"/>
  <c r="L4" i="1"/>
  <c r="L5" i="1"/>
  <c r="M5" i="1" s="1"/>
  <c r="L6" i="1"/>
  <c r="M6" i="1" s="1"/>
  <c r="L7" i="1"/>
  <c r="M7" i="1" s="1"/>
  <c r="M8" i="1"/>
  <c r="M12" i="1"/>
  <c r="M13" i="1"/>
  <c r="L15" i="1"/>
  <c r="M15" i="1" s="1"/>
  <c r="L16" i="1"/>
  <c r="M16" i="1" s="1"/>
  <c r="L18" i="1"/>
  <c r="M18" i="1" s="1"/>
  <c r="L19" i="1"/>
  <c r="M19" i="1" s="1"/>
  <c r="C4" i="1"/>
  <c r="L14" i="1"/>
  <c r="M14" i="1" s="1"/>
  <c r="F7" i="1"/>
  <c r="G7" i="1" s="1"/>
  <c r="F29" i="1"/>
  <c r="G29" i="1" s="1"/>
  <c r="C29" i="1"/>
  <c r="C5" i="1"/>
  <c r="C6" i="1"/>
  <c r="C7" i="1"/>
  <c r="C8" i="1"/>
  <c r="C11" i="1"/>
  <c r="C12" i="1"/>
  <c r="C13" i="1"/>
  <c r="C14" i="1"/>
  <c r="C15" i="1"/>
  <c r="C16" i="1"/>
  <c r="C18" i="1"/>
  <c r="C19" i="1"/>
  <c r="F11" i="1"/>
  <c r="G11" i="1" s="1"/>
  <c r="F12" i="1"/>
  <c r="G12" i="1" s="1"/>
  <c r="G13" i="1"/>
  <c r="F14" i="1"/>
  <c r="G14" i="1" s="1"/>
  <c r="F15" i="1"/>
  <c r="G15" i="1" s="1"/>
  <c r="F16" i="1"/>
  <c r="G16" i="1" s="1"/>
  <c r="L24" i="1" l="1"/>
  <c r="M24" i="1" s="1"/>
  <c r="M4" i="1"/>
  <c r="F8" i="1"/>
  <c r="G8" i="1" s="1"/>
  <c r="F4" i="1"/>
  <c r="F5" i="1"/>
  <c r="G5" i="1" s="1"/>
  <c r="F18" i="1"/>
  <c r="G18" i="1" s="1"/>
  <c r="F19" i="1"/>
  <c r="G19" i="1" s="1"/>
  <c r="F6" i="1"/>
  <c r="G6" i="1" s="1"/>
  <c r="L25" i="1" l="1"/>
  <c r="M25" i="1" s="1"/>
  <c r="G4" i="1"/>
  <c r="F24" i="1"/>
  <c r="G24" i="1" s="1"/>
</calcChain>
</file>

<file path=xl/sharedStrings.xml><?xml version="1.0" encoding="utf-8"?>
<sst xmlns="http://schemas.openxmlformats.org/spreadsheetml/2006/main" count="54" uniqueCount="47">
  <si>
    <t xml:space="preserve">LIGNE </t>
  </si>
  <si>
    <t>LIGNE A</t>
  </si>
  <si>
    <t>LIGNE B</t>
  </si>
  <si>
    <t>LIGNE D</t>
  </si>
  <si>
    <t>LIGNE C</t>
  </si>
  <si>
    <t>TRAM COMMUNS</t>
  </si>
  <si>
    <t>TEMPS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</si>
  <si>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</si>
  <si>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</si>
  <si>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</si>
  <si>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</si>
  <si>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</si>
  <si>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</si>
  <si>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</si>
  <si>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</si>
  <si>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</si>
  <si>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</si>
  <si>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</si>
  <si>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</si>
  <si>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</si>
  <si>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</si>
  <si>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</si>
  <si>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</si>
  <si>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</si>
  <si>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</si>
  <si>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</si>
  <si>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</si>
  <si>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</si>
  <si>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</si>
  <si>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</si>
  <si>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</si>
  <si>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</si>
  <si>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</si>
  <si>
    <t>FUNI COMMUNS + STATIONS</t>
  </si>
  <si>
    <t>METRO ABCD INTERSTATIONS</t>
  </si>
  <si>
    <t>METRO ABC,AB,A,B,C,D COMMUNS</t>
  </si>
  <si>
    <t>Lignes Fortes</t>
  </si>
  <si>
    <t>Surface</t>
  </si>
  <si>
    <t>NOMBRE DE FICHIERS TOTAUX</t>
  </si>
  <si>
    <t>Il y a 414217 fichiers</t>
  </si>
  <si>
    <t xml:space="preserve">Fichiers non traités : </t>
  </si>
  <si>
    <t>T1 T2 T3 T4 T5 T6 COMMUNS</t>
  </si>
  <si>
    <t>LIAISONS B/D</t>
  </si>
  <si>
    <t>Temps total</t>
  </si>
  <si>
    <t xml:space="preserve">Traitement des 2 passes et passages des erreurs face à toute l'extraction </t>
  </si>
  <si>
    <t>Surface vs surface 3h43 pour 20498 succès et 42518 échecs,  après reprise des échecs sur tout hors ligne fortes :</t>
  </si>
  <si>
    <t>En comparant les échecs à tout darfeuille on passe de 14842 échecs à 11388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</si>
</sst>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\ mm:\ ss"/>
    <numFmt numFmtId="165" formatCode="[$-F400]h:mm:ss\ AM/PM"/>
    <numFmt numFmtId="166" formatCode="dd:\ hh:\ mm:\ ss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164" fontId="2" fillId="3" borderId="0" xfId="2" applyNumberFormat="1"/>
    <xf numFmtId="10" fontId="2" fillId="3" borderId="0" xfId="2" applyNumberFormat="1"/>
    <xf numFmtId="3" fontId="0" fillId="0" borderId="0" xfId="0" applyNumberFormat="1"/>
    <xf numFmtId="3" fontId="0" fillId="0" borderId="1" xfId="0" applyNumberFormat="1" applyBorder="1"/>
    <xf numFmtId="3" fontId="3" fillId="4" borderId="0" xfId="3" applyNumberFormat="1"/>
    <xf numFmtId="3" fontId="4" fillId="5" borderId="0" xfId="4" applyNumberFormat="1"/>
    <xf numFmtId="166" fontId="3" fillId="4" borderId="0" xfId="3" applyNumberFormat="1"/>
    <xf numFmtId="166" fontId="0" fillId="0" borderId="0" xfId="0" applyNumberFormat="1"/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</cellXfs>
  <cellStyles count="5">
    <cellStyle name="20 % - Accent1" xfId="3" builtinId="30"/>
    <cellStyle name="Accent4" xfId="2" builtinId="41"/>
    <cellStyle name="Neutre" xfId="4" builtinId="28"/>
    <cellStyle name="Normal" xfId="0" builtinId="0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41"/>
  <sheetViews>
    <sheetView tabSelected="1" workbookViewId="0">
      <selection activeCell="J10" sqref="J10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style="17" customWidth="1"/>
    <col min="13" max="13" width="14.28515625" style="5" customWidth="1"/>
  </cols>
  <sheetData>
    <row r="1" spans="1:13" ht="38.25" customHeight="1" thickBot="1" x14ac:dyDescent="0.3">
      <c r="B1" s="3" t="s">
        <v>27</v>
      </c>
      <c r="G1" s="5">
        <v>1</v>
      </c>
      <c r="H1" s="3" t="s">
        <v>27</v>
      </c>
      <c r="M1" s="5">
        <v>1</v>
      </c>
    </row>
    <row r="2" spans="1:13" ht="16.5" thickTop="1" thickBot="1" x14ac:dyDescent="0.3">
      <c r="B2" s="23" t="s">
        <v>13</v>
      </c>
      <c r="C2" s="23"/>
      <c r="G2" s="5">
        <v>0.01</v>
      </c>
      <c r="H2" s="24" t="s">
        <v>21</v>
      </c>
      <c r="I2" s="25"/>
      <c r="J2" s="25"/>
      <c r="K2" s="25"/>
      <c r="M2" s="5">
        <v>0.01</v>
      </c>
    </row>
    <row r="3" spans="1:13" ht="15.75" thickTop="1" x14ac:dyDescent="0.25">
      <c r="A3" s="1" t="s">
        <v>0</v>
      </c>
      <c r="B3" s="2" t="s">
        <v>6</v>
      </c>
      <c r="C3" s="6" t="s">
        <v>12</v>
      </c>
      <c r="D3" s="1" t="s">
        <v>14</v>
      </c>
      <c r="E3" s="1" t="s">
        <v>15</v>
      </c>
      <c r="F3" s="1" t="s">
        <v>16</v>
      </c>
      <c r="G3" s="4" t="s">
        <v>17</v>
      </c>
      <c r="H3" s="2" t="s">
        <v>6</v>
      </c>
      <c r="I3" s="6" t="s">
        <v>12</v>
      </c>
      <c r="J3" s="18" t="s">
        <v>14</v>
      </c>
      <c r="K3" s="18" t="s">
        <v>15</v>
      </c>
      <c r="L3" s="18" t="s">
        <v>16</v>
      </c>
      <c r="M3" s="4" t="s">
        <v>17</v>
      </c>
    </row>
    <row r="4" spans="1:13" x14ac:dyDescent="0.25">
      <c r="A4" t="s">
        <v>1</v>
      </c>
      <c r="B4" s="3">
        <v>8289</v>
      </c>
      <c r="C4" s="7">
        <f t="shared" ref="C4:C35" si="0">B4/86400</f>
        <v>9.5937499999999995E-2</v>
      </c>
      <c r="D4">
        <v>73284</v>
      </c>
      <c r="E4">
        <v>3681</v>
      </c>
      <c r="F4">
        <f t="shared" ref="F4:F19" si="1">D4+E4</f>
        <v>76965</v>
      </c>
      <c r="G4" s="5">
        <f>D4/F4</f>
        <v>0.95217306567920479</v>
      </c>
      <c r="H4">
        <v>1817</v>
      </c>
      <c r="I4" s="22">
        <f t="shared" ref="I4:I34" si="2">H4/86400</f>
        <v>2.1030092592592593E-2</v>
      </c>
      <c r="J4" s="17">
        <v>69025</v>
      </c>
      <c r="K4" s="17">
        <v>927</v>
      </c>
      <c r="L4" s="17">
        <f t="shared" ref="L4:L13" si="3">J4+K4</f>
        <v>69952</v>
      </c>
      <c r="M4" s="5">
        <f t="shared" ref="M4:M8" si="4">J4/L4</f>
        <v>0.98674805580969804</v>
      </c>
    </row>
    <row r="5" spans="1:13" x14ac:dyDescent="0.25">
      <c r="A5" t="s">
        <v>2</v>
      </c>
      <c r="B5" s="3">
        <v>1794</v>
      </c>
      <c r="C5" s="7">
        <f t="shared" si="0"/>
        <v>2.0763888888888887E-2</v>
      </c>
      <c r="D5">
        <v>29810</v>
      </c>
      <c r="E5">
        <v>4649</v>
      </c>
      <c r="F5">
        <f t="shared" si="1"/>
        <v>34459</v>
      </c>
      <c r="G5" s="5">
        <f t="shared" ref="G5:G19" si="5">D5/F5</f>
        <v>0.86508604428451208</v>
      </c>
      <c r="H5">
        <v>13000</v>
      </c>
      <c r="I5" s="22">
        <f t="shared" si="2"/>
        <v>0.15046296296296297</v>
      </c>
      <c r="J5" s="17">
        <v>33166</v>
      </c>
      <c r="K5" s="20">
        <v>1293</v>
      </c>
      <c r="L5" s="17">
        <f t="shared" si="3"/>
        <v>34459</v>
      </c>
      <c r="M5" s="5">
        <f t="shared" si="4"/>
        <v>0.96247714675411356</v>
      </c>
    </row>
    <row r="6" spans="1:13" x14ac:dyDescent="0.25">
      <c r="A6" t="s">
        <v>4</v>
      </c>
      <c r="B6" s="3">
        <v>940</v>
      </c>
      <c r="C6" s="7">
        <f t="shared" si="0"/>
        <v>1.087962962962963E-2</v>
      </c>
      <c r="D6">
        <v>8757</v>
      </c>
      <c r="E6">
        <v>179</v>
      </c>
      <c r="F6">
        <f>D6+E6</f>
        <v>8936</v>
      </c>
      <c r="G6" s="5">
        <f t="shared" si="5"/>
        <v>0.97996866606982991</v>
      </c>
      <c r="H6">
        <v>1500</v>
      </c>
      <c r="I6" s="22">
        <f t="shared" si="2"/>
        <v>1.7361111111111112E-2</v>
      </c>
      <c r="J6" s="17">
        <v>7802</v>
      </c>
      <c r="K6" s="17">
        <v>4</v>
      </c>
      <c r="L6" s="17">
        <f t="shared" si="3"/>
        <v>7806</v>
      </c>
      <c r="M6" s="5">
        <f t="shared" si="4"/>
        <v>0.99948757366128615</v>
      </c>
    </row>
    <row r="7" spans="1:13" x14ac:dyDescent="0.25">
      <c r="A7" t="s">
        <v>3</v>
      </c>
      <c r="B7">
        <v>4000</v>
      </c>
      <c r="C7" s="7">
        <f t="shared" si="0"/>
        <v>4.6296296296296294E-2</v>
      </c>
      <c r="D7">
        <v>32400</v>
      </c>
      <c r="E7">
        <v>2532</v>
      </c>
      <c r="F7">
        <f>D7+E7</f>
        <v>34932</v>
      </c>
      <c r="G7" s="5">
        <f t="shared" si="5"/>
        <v>0.92751631741669527</v>
      </c>
      <c r="H7">
        <v>4400</v>
      </c>
      <c r="I7" s="22">
        <f t="shared" si="2"/>
        <v>5.0925925925925923E-2</v>
      </c>
      <c r="J7" s="17">
        <v>30377</v>
      </c>
      <c r="K7" s="20">
        <v>2137</v>
      </c>
      <c r="L7" s="17">
        <f t="shared" si="3"/>
        <v>32514</v>
      </c>
      <c r="M7" s="5">
        <f t="shared" si="4"/>
        <v>0.93427446638371159</v>
      </c>
    </row>
    <row r="8" spans="1:13" x14ac:dyDescent="0.25">
      <c r="A8" t="s">
        <v>7</v>
      </c>
      <c r="B8" s="3">
        <v>923</v>
      </c>
      <c r="C8" s="7">
        <f t="shared" si="0"/>
        <v>1.068287037037037E-2</v>
      </c>
      <c r="D8">
        <v>20430</v>
      </c>
      <c r="E8">
        <v>25490</v>
      </c>
      <c r="F8">
        <f t="shared" si="1"/>
        <v>45920</v>
      </c>
      <c r="G8" s="5">
        <f>D8/F8</f>
        <v>0.44490418118466901</v>
      </c>
      <c r="H8">
        <v>25298</v>
      </c>
      <c r="I8" s="22">
        <f t="shared" si="2"/>
        <v>0.29280092592592594</v>
      </c>
      <c r="J8" s="17">
        <v>24640</v>
      </c>
      <c r="K8" s="20">
        <v>21292</v>
      </c>
      <c r="L8" s="17">
        <f t="shared" si="3"/>
        <v>45932</v>
      </c>
      <c r="M8" s="5">
        <f t="shared" si="4"/>
        <v>0.53644517983105455</v>
      </c>
    </row>
    <row r="9" spans="1:13" x14ac:dyDescent="0.25">
      <c r="A9" t="s">
        <v>34</v>
      </c>
      <c r="B9" s="8"/>
      <c r="C9" s="15"/>
      <c r="D9" s="9"/>
      <c r="E9" s="9"/>
      <c r="F9" s="9"/>
      <c r="G9" s="16"/>
      <c r="H9">
        <v>180</v>
      </c>
      <c r="I9" s="22">
        <f t="shared" si="2"/>
        <v>2.0833333333333333E-3</v>
      </c>
      <c r="J9" s="17">
        <v>7261</v>
      </c>
      <c r="K9" s="17">
        <v>159</v>
      </c>
      <c r="L9" s="17">
        <f t="shared" si="3"/>
        <v>7420</v>
      </c>
      <c r="M9" s="5">
        <f>J9/L9</f>
        <v>0.97857142857142854</v>
      </c>
    </row>
    <row r="10" spans="1:13" x14ac:dyDescent="0.25">
      <c r="A10" t="s">
        <v>35</v>
      </c>
      <c r="B10" s="8"/>
      <c r="C10" s="15"/>
      <c r="D10" s="9"/>
      <c r="E10" s="9"/>
      <c r="F10" s="9"/>
      <c r="G10" s="16"/>
      <c r="H10">
        <v>2856</v>
      </c>
      <c r="I10" s="22">
        <f t="shared" si="2"/>
        <v>3.3055555555555553E-2</v>
      </c>
      <c r="J10" s="17">
        <v>39723</v>
      </c>
      <c r="K10" s="20">
        <v>4626</v>
      </c>
      <c r="L10" s="17">
        <f t="shared" si="3"/>
        <v>44349</v>
      </c>
      <c r="M10" s="5">
        <f t="shared" ref="M10:M11" si="6">J10/L10</f>
        <v>0.89569099641480077</v>
      </c>
    </row>
    <row r="11" spans="1:13" x14ac:dyDescent="0.25">
      <c r="A11" t="s">
        <v>24</v>
      </c>
      <c r="B11">
        <v>500</v>
      </c>
      <c r="C11" s="7">
        <f>B11/86400</f>
        <v>5.7870370370370367E-3</v>
      </c>
      <c r="D11">
        <v>4612</v>
      </c>
      <c r="E11">
        <v>361</v>
      </c>
      <c r="F11">
        <f t="shared" si="1"/>
        <v>4973</v>
      </c>
      <c r="G11" s="5">
        <f t="shared" si="5"/>
        <v>0.92740800321737382</v>
      </c>
      <c r="H11">
        <v>260</v>
      </c>
      <c r="I11" s="22">
        <f t="shared" si="2"/>
        <v>3.0092592592592593E-3</v>
      </c>
      <c r="J11" s="17">
        <v>4675</v>
      </c>
      <c r="K11" s="17">
        <v>301</v>
      </c>
      <c r="L11" s="17">
        <f t="shared" si="3"/>
        <v>4976</v>
      </c>
      <c r="M11" s="5">
        <f t="shared" si="6"/>
        <v>0.93950964630225076</v>
      </c>
    </row>
    <row r="12" spans="1:13" x14ac:dyDescent="0.25">
      <c r="A12" t="s">
        <v>23</v>
      </c>
      <c r="B12">
        <v>750</v>
      </c>
      <c r="C12" s="7">
        <f>B12/86400</f>
        <v>8.6805555555555559E-3</v>
      </c>
      <c r="D12">
        <v>7810</v>
      </c>
      <c r="E12">
        <v>242</v>
      </c>
      <c r="F12">
        <f t="shared" si="1"/>
        <v>8052</v>
      </c>
      <c r="G12" s="5">
        <f t="shared" si="5"/>
        <v>0.9699453551912568</v>
      </c>
      <c r="H12">
        <v>914</v>
      </c>
      <c r="I12" s="22">
        <f t="shared" si="2"/>
        <v>1.0578703703703703E-2</v>
      </c>
      <c r="J12" s="17">
        <v>7223</v>
      </c>
      <c r="K12" s="17">
        <v>140</v>
      </c>
      <c r="L12" s="17">
        <f t="shared" si="3"/>
        <v>7363</v>
      </c>
      <c r="M12" s="5">
        <f t="shared" ref="M12" si="7">J12/L12</f>
        <v>0.98098601113676487</v>
      </c>
    </row>
    <row r="13" spans="1:13" x14ac:dyDescent="0.25">
      <c r="A13" t="s">
        <v>8</v>
      </c>
      <c r="B13" s="3">
        <v>1216</v>
      </c>
      <c r="C13" s="7">
        <f t="shared" si="0"/>
        <v>1.4074074074074074E-2</v>
      </c>
      <c r="D13">
        <v>11000</v>
      </c>
      <c r="E13">
        <v>802</v>
      </c>
      <c r="F13">
        <f t="shared" si="1"/>
        <v>11802</v>
      </c>
      <c r="G13" s="5">
        <f t="shared" si="5"/>
        <v>0.93204541603118118</v>
      </c>
      <c r="H13">
        <v>483</v>
      </c>
      <c r="I13" s="22">
        <f t="shared" si="2"/>
        <v>5.5902777777777773E-3</v>
      </c>
      <c r="J13" s="17">
        <v>10134</v>
      </c>
      <c r="K13" s="17">
        <v>674</v>
      </c>
      <c r="L13" s="17">
        <f t="shared" si="3"/>
        <v>10808</v>
      </c>
      <c r="M13" s="5">
        <f t="shared" ref="M13:M14" si="8">J13/L13</f>
        <v>0.93763878608438189</v>
      </c>
    </row>
    <row r="14" spans="1:13" x14ac:dyDescent="0.25">
      <c r="A14" t="s">
        <v>9</v>
      </c>
      <c r="B14" s="3">
        <v>224</v>
      </c>
      <c r="C14" s="7">
        <f t="shared" si="0"/>
        <v>2.5925925925925925E-3</v>
      </c>
      <c r="D14">
        <v>5980</v>
      </c>
      <c r="E14">
        <v>822</v>
      </c>
      <c r="F14">
        <f t="shared" si="1"/>
        <v>6802</v>
      </c>
      <c r="G14" s="5">
        <f t="shared" si="5"/>
        <v>0.87915319023816529</v>
      </c>
      <c r="H14">
        <v>1451</v>
      </c>
      <c r="I14" s="22">
        <f t="shared" si="2"/>
        <v>1.6793981481481483E-2</v>
      </c>
      <c r="J14" s="17">
        <v>6762</v>
      </c>
      <c r="K14" s="17">
        <v>42</v>
      </c>
      <c r="L14" s="17">
        <f>J14+K14</f>
        <v>6804</v>
      </c>
      <c r="M14" s="5">
        <f t="shared" si="8"/>
        <v>0.99382716049382713</v>
      </c>
    </row>
    <row r="15" spans="1:13" x14ac:dyDescent="0.25">
      <c r="A15" t="s">
        <v>11</v>
      </c>
      <c r="B15" s="3">
        <v>131</v>
      </c>
      <c r="C15" s="7">
        <f t="shared" si="0"/>
        <v>1.5162037037037036E-3</v>
      </c>
      <c r="D15">
        <v>749</v>
      </c>
      <c r="E15">
        <v>42</v>
      </c>
      <c r="F15">
        <f t="shared" si="1"/>
        <v>791</v>
      </c>
      <c r="G15" s="5">
        <f t="shared" si="5"/>
        <v>0.94690265486725667</v>
      </c>
      <c r="H15">
        <v>149</v>
      </c>
      <c r="I15" s="22">
        <f t="shared" si="2"/>
        <v>1.724537037037037E-3</v>
      </c>
      <c r="J15" s="17">
        <v>776</v>
      </c>
      <c r="K15" s="17">
        <v>3</v>
      </c>
      <c r="L15" s="17">
        <f t="shared" ref="L15:L23" si="9">J15+K15</f>
        <v>779</v>
      </c>
      <c r="M15" s="5">
        <f>J15/L15</f>
        <v>0.99614890885750962</v>
      </c>
    </row>
    <row r="16" spans="1:13" x14ac:dyDescent="0.25">
      <c r="A16" t="s">
        <v>10</v>
      </c>
      <c r="B16" s="3">
        <v>99</v>
      </c>
      <c r="C16" s="7">
        <f t="shared" si="0"/>
        <v>1.1458333333333333E-3</v>
      </c>
      <c r="D16">
        <v>1193</v>
      </c>
      <c r="E16">
        <v>24</v>
      </c>
      <c r="F16">
        <f t="shared" si="1"/>
        <v>1217</v>
      </c>
      <c r="G16" s="5">
        <f t="shared" si="5"/>
        <v>0.98027937551355793</v>
      </c>
      <c r="I16" s="22">
        <f t="shared" si="2"/>
        <v>0</v>
      </c>
      <c r="J16" s="17">
        <v>1143</v>
      </c>
      <c r="K16" s="17">
        <v>23</v>
      </c>
      <c r="L16" s="17">
        <f t="shared" si="9"/>
        <v>1166</v>
      </c>
      <c r="M16" s="5">
        <f t="shared" ref="M16:M23" si="10">J16/L16</f>
        <v>0.98027444253859353</v>
      </c>
    </row>
    <row r="17" spans="1:13" x14ac:dyDescent="0.25">
      <c r="A17" t="s">
        <v>41</v>
      </c>
      <c r="B17" s="29" t="s">
        <v>46</v>
      </c>
      <c r="C17" s="29"/>
      <c r="D17" s="29"/>
      <c r="E17" s="29"/>
      <c r="F17" s="29"/>
      <c r="G17" s="29"/>
      <c r="H17">
        <v>100666</v>
      </c>
      <c r="I17" s="22">
        <f t="shared" si="2"/>
        <v>1.1651157407407406</v>
      </c>
      <c r="J17" s="17">
        <f>42780+3456</f>
        <v>46236</v>
      </c>
      <c r="K17" s="20">
        <v>11388</v>
      </c>
      <c r="L17" s="17">
        <f t="shared" si="9"/>
        <v>57624</v>
      </c>
      <c r="M17" s="5">
        <f t="shared" si="10"/>
        <v>0.80237401082882132</v>
      </c>
    </row>
    <row r="18" spans="1:13" x14ac:dyDescent="0.25">
      <c r="A18" t="s">
        <v>5</v>
      </c>
      <c r="B18" s="3">
        <v>577</v>
      </c>
      <c r="C18" s="7">
        <f t="shared" si="0"/>
        <v>6.6782407407407407E-3</v>
      </c>
      <c r="D18">
        <v>7638</v>
      </c>
      <c r="E18">
        <v>2398</v>
      </c>
      <c r="F18">
        <f t="shared" si="1"/>
        <v>10036</v>
      </c>
      <c r="G18" s="5">
        <f t="shared" si="5"/>
        <v>0.76106018333997605</v>
      </c>
      <c r="H18">
        <v>1994</v>
      </c>
      <c r="I18" s="22">
        <f t="shared" si="2"/>
        <v>2.3078703703703702E-2</v>
      </c>
      <c r="J18" s="17">
        <v>6565</v>
      </c>
      <c r="K18" s="20">
        <v>30</v>
      </c>
      <c r="L18" s="17">
        <f t="shared" si="9"/>
        <v>6595</v>
      </c>
      <c r="M18" s="5">
        <f t="shared" si="10"/>
        <v>0.99545109931766484</v>
      </c>
    </row>
    <row r="19" spans="1:13" x14ac:dyDescent="0.25">
      <c r="A19" t="s">
        <v>32</v>
      </c>
      <c r="B19" s="3">
        <v>21</v>
      </c>
      <c r="C19" s="7">
        <f t="shared" si="0"/>
        <v>2.4305555555555555E-4</v>
      </c>
      <c r="D19">
        <v>388</v>
      </c>
      <c r="E19">
        <v>378</v>
      </c>
      <c r="F19">
        <f t="shared" si="1"/>
        <v>766</v>
      </c>
      <c r="G19" s="5">
        <f t="shared" si="5"/>
        <v>0.50652741514360311</v>
      </c>
      <c r="H19">
        <v>2821</v>
      </c>
      <c r="I19" s="22">
        <f t="shared" si="2"/>
        <v>3.2650462962962964E-2</v>
      </c>
      <c r="J19" s="17">
        <v>516</v>
      </c>
      <c r="K19" s="17">
        <v>248</v>
      </c>
      <c r="L19" s="17">
        <f t="shared" si="9"/>
        <v>764</v>
      </c>
      <c r="M19" s="5">
        <f t="shared" si="10"/>
        <v>0.67539267015706805</v>
      </c>
    </row>
    <row r="20" spans="1:13" x14ac:dyDescent="0.25">
      <c r="A20" t="s">
        <v>33</v>
      </c>
      <c r="B20" s="8"/>
      <c r="C20" s="15"/>
      <c r="D20" s="9"/>
      <c r="E20" s="9"/>
      <c r="F20" s="9"/>
      <c r="G20" s="16"/>
      <c r="H20">
        <v>300</v>
      </c>
      <c r="I20" s="22">
        <f t="shared" si="2"/>
        <v>3.472222222222222E-3</v>
      </c>
      <c r="J20" s="17">
        <v>3054</v>
      </c>
      <c r="K20" s="17">
        <v>115</v>
      </c>
      <c r="L20" s="17">
        <f t="shared" si="9"/>
        <v>3169</v>
      </c>
      <c r="M20" s="5">
        <f t="shared" si="10"/>
        <v>0.96371094982644367</v>
      </c>
    </row>
    <row r="21" spans="1:13" x14ac:dyDescent="0.25">
      <c r="A21" t="s">
        <v>36</v>
      </c>
      <c r="B21" s="8"/>
      <c r="C21" s="15"/>
      <c r="D21" s="9"/>
      <c r="E21" s="9"/>
      <c r="F21" s="9"/>
      <c r="G21" s="16"/>
      <c r="H21">
        <v>176</v>
      </c>
      <c r="I21" s="22">
        <f t="shared" si="2"/>
        <v>2.0370370370370369E-3</v>
      </c>
      <c r="J21" s="17">
        <v>11674</v>
      </c>
      <c r="K21" s="17">
        <v>24</v>
      </c>
      <c r="L21" s="17">
        <f t="shared" si="9"/>
        <v>11698</v>
      </c>
      <c r="M21" s="5">
        <f t="shared" si="10"/>
        <v>0.99794836724226366</v>
      </c>
    </row>
    <row r="22" spans="1:13" x14ac:dyDescent="0.25">
      <c r="A22" t="s">
        <v>37</v>
      </c>
      <c r="B22" s="29" t="s">
        <v>45</v>
      </c>
      <c r="C22" s="29"/>
      <c r="D22" s="29"/>
      <c r="E22" s="29"/>
      <c r="F22" s="29"/>
      <c r="G22" s="29"/>
      <c r="H22">
        <v>106666</v>
      </c>
      <c r="I22" s="22">
        <f t="shared" si="2"/>
        <v>1.2345601851851853</v>
      </c>
      <c r="J22" s="17">
        <v>38256</v>
      </c>
      <c r="K22" s="20">
        <v>24660</v>
      </c>
      <c r="L22" s="17">
        <f t="shared" si="9"/>
        <v>62916</v>
      </c>
      <c r="M22" s="5">
        <f t="shared" si="10"/>
        <v>0.60804882700743845</v>
      </c>
    </row>
    <row r="23" spans="1:13" x14ac:dyDescent="0.25">
      <c r="A23" t="s">
        <v>42</v>
      </c>
      <c r="B23" s="8"/>
      <c r="C23" s="15"/>
      <c r="D23" s="9"/>
      <c r="E23" s="9"/>
      <c r="F23" s="9"/>
      <c r="G23" s="16"/>
      <c r="H23">
        <v>114</v>
      </c>
      <c r="I23" s="22">
        <f t="shared" si="2"/>
        <v>1.3194444444444445E-3</v>
      </c>
      <c r="J23" s="17">
        <v>354</v>
      </c>
      <c r="K23" s="17">
        <v>15</v>
      </c>
      <c r="L23" s="17">
        <f t="shared" si="9"/>
        <v>369</v>
      </c>
      <c r="M23" s="5">
        <f t="shared" si="10"/>
        <v>0.95934959349593496</v>
      </c>
    </row>
    <row r="24" spans="1:13" s="10" customFormat="1" x14ac:dyDescent="0.25">
      <c r="A24" s="10" t="s">
        <v>19</v>
      </c>
      <c r="B24" s="11">
        <f>SUM(B4:B19)</f>
        <v>19464</v>
      </c>
      <c r="C24" s="12">
        <f t="shared" si="0"/>
        <v>0.22527777777777777</v>
      </c>
      <c r="D24" s="11">
        <f>SUM(D4:D19)</f>
        <v>204051</v>
      </c>
      <c r="E24" s="11">
        <f>SUM(E4:E19)</f>
        <v>41600</v>
      </c>
      <c r="F24" s="11">
        <f>SUM(F4:F19)</f>
        <v>245651</v>
      </c>
      <c r="G24" s="13">
        <f>D24/F24</f>
        <v>0.83065405799284353</v>
      </c>
      <c r="H24" s="11">
        <f>SUM(H4:H23)</f>
        <v>265045</v>
      </c>
      <c r="I24" s="21">
        <f t="shared" si="2"/>
        <v>3.0676504629629631</v>
      </c>
      <c r="J24" s="19">
        <f>SUM(J4:J23)</f>
        <v>349362</v>
      </c>
      <c r="K24" s="19">
        <f>SUM(K4:K23)</f>
        <v>68101</v>
      </c>
      <c r="L24" s="19">
        <f>SUM(L4:L23)</f>
        <v>417463</v>
      </c>
      <c r="M24" s="13">
        <f>J24/L24</f>
        <v>0.83686937525002214</v>
      </c>
    </row>
    <row r="25" spans="1:13" ht="15" customHeight="1" x14ac:dyDescent="0.25">
      <c r="A25" t="s">
        <v>38</v>
      </c>
      <c r="B25" s="26" t="s">
        <v>39</v>
      </c>
      <c r="C25" s="26"/>
      <c r="D25" s="26"/>
      <c r="E25" s="26"/>
      <c r="F25" s="26"/>
      <c r="G25" s="26"/>
      <c r="H25" s="17"/>
      <c r="I25" s="27" t="s">
        <v>40</v>
      </c>
      <c r="J25" s="27"/>
      <c r="K25" s="27"/>
      <c r="L25" s="17">
        <f>414217-L24</f>
        <v>-3246</v>
      </c>
      <c r="M25" s="5">
        <f>1-L25/414217</f>
        <v>1.0078364721872834</v>
      </c>
    </row>
    <row r="26" spans="1:13" x14ac:dyDescent="0.25">
      <c r="F26" s="3"/>
      <c r="I26"/>
    </row>
    <row r="27" spans="1:13" x14ac:dyDescent="0.25">
      <c r="A27" t="s">
        <v>43</v>
      </c>
      <c r="C27" s="28" t="s">
        <v>44</v>
      </c>
      <c r="D27" s="28"/>
      <c r="E27" s="28"/>
      <c r="F27" s="28"/>
      <c r="G27" s="28"/>
      <c r="H27" s="17">
        <f>K24*5</f>
        <v>340505</v>
      </c>
      <c r="I27" s="22">
        <f>(H27/86400)+I24</f>
        <v>7.0086805555555554</v>
      </c>
      <c r="K27" s="7"/>
    </row>
    <row r="28" spans="1:13" x14ac:dyDescent="0.25">
      <c r="F28" s="3"/>
      <c r="I28"/>
    </row>
    <row r="29" spans="1:13" x14ac:dyDescent="0.25">
      <c r="A29" t="s">
        <v>18</v>
      </c>
      <c r="B29" s="3">
        <v>877</v>
      </c>
      <c r="C29" s="7">
        <f t="shared" si="0"/>
        <v>1.0150462962962964E-2</v>
      </c>
      <c r="D29">
        <v>19116</v>
      </c>
      <c r="E29">
        <v>554</v>
      </c>
      <c r="F29" s="3">
        <f>D29+E29</f>
        <v>19670</v>
      </c>
      <c r="G29" s="5">
        <f t="shared" ref="G29:G34" si="11">D29/F29</f>
        <v>0.9718352821555668</v>
      </c>
      <c r="I29"/>
    </row>
    <row r="30" spans="1:13" x14ac:dyDescent="0.25">
      <c r="A30" t="s">
        <v>20</v>
      </c>
      <c r="B30" s="3">
        <v>995</v>
      </c>
      <c r="C30" s="7">
        <f t="shared" si="0"/>
        <v>1.1516203703703704E-2</v>
      </c>
      <c r="D30">
        <v>10311</v>
      </c>
      <c r="E30">
        <v>3564</v>
      </c>
      <c r="F30" s="3">
        <f>D30+E30</f>
        <v>13875</v>
      </c>
      <c r="G30" s="5">
        <f t="shared" si="11"/>
        <v>0.74313513513513518</v>
      </c>
      <c r="I30"/>
    </row>
    <row r="31" spans="1:13" s="10" customFormat="1" x14ac:dyDescent="0.25">
      <c r="A31" s="10" t="s">
        <v>25</v>
      </c>
      <c r="B31" s="11">
        <v>25678</v>
      </c>
      <c r="C31" s="12">
        <f t="shared" si="0"/>
        <v>0.29719907407407409</v>
      </c>
      <c r="D31" s="10">
        <v>86365</v>
      </c>
      <c r="E31" s="10">
        <v>10791</v>
      </c>
      <c r="F31" s="3">
        <f>D31+E31</f>
        <v>97156</v>
      </c>
      <c r="G31" s="5">
        <f t="shared" si="11"/>
        <v>0.88893120342541887</v>
      </c>
      <c r="I31" s="12"/>
      <c r="J31" s="19"/>
      <c r="K31" s="19"/>
      <c r="L31" s="19"/>
    </row>
    <row r="32" spans="1:13" x14ac:dyDescent="0.25">
      <c r="F32" s="3"/>
      <c r="I32"/>
    </row>
    <row r="33" spans="1:13" x14ac:dyDescent="0.25">
      <c r="A33" t="s">
        <v>22</v>
      </c>
      <c r="B33" s="3">
        <v>41</v>
      </c>
      <c r="D33">
        <v>420</v>
      </c>
      <c r="E33">
        <v>39</v>
      </c>
      <c r="F33" s="3">
        <f t="shared" ref="F33" si="12">D33+E33</f>
        <v>459</v>
      </c>
      <c r="G33" s="5">
        <f t="shared" si="11"/>
        <v>0.91503267973856206</v>
      </c>
      <c r="H33">
        <v>93</v>
      </c>
      <c r="I33" s="14">
        <f t="shared" si="2"/>
        <v>1.0763888888888889E-3</v>
      </c>
      <c r="J33" s="17">
        <v>453</v>
      </c>
      <c r="K33" s="17">
        <v>5</v>
      </c>
      <c r="L33" s="17">
        <f t="shared" ref="L33:L34" si="13">J33+K33</f>
        <v>458</v>
      </c>
      <c r="M33" s="5">
        <f t="shared" ref="M33:M34" si="14">J33/L33</f>
        <v>0.98908296943231444</v>
      </c>
    </row>
    <row r="34" spans="1:13" x14ac:dyDescent="0.25">
      <c r="A34" t="s">
        <v>28</v>
      </c>
      <c r="B34" s="3" t="s">
        <v>29</v>
      </c>
      <c r="D34">
        <v>3748</v>
      </c>
      <c r="E34">
        <v>419</v>
      </c>
      <c r="F34" s="3">
        <f t="shared" ref="F34" si="15">D34+E34</f>
        <v>4167</v>
      </c>
      <c r="G34" s="5">
        <f t="shared" si="11"/>
        <v>0.89944804415646751</v>
      </c>
      <c r="H34">
        <v>855</v>
      </c>
      <c r="I34" s="14">
        <f t="shared" si="2"/>
        <v>9.8958333333333329E-3</v>
      </c>
      <c r="J34" s="17">
        <v>4329</v>
      </c>
      <c r="K34" s="17">
        <v>38</v>
      </c>
      <c r="L34" s="17">
        <f t="shared" si="13"/>
        <v>4367</v>
      </c>
      <c r="M34" s="5">
        <f t="shared" si="14"/>
        <v>0.99129837416991073</v>
      </c>
    </row>
    <row r="35" spans="1:13" s="10" customFormat="1" x14ac:dyDescent="0.25">
      <c r="A35" s="10" t="s">
        <v>26</v>
      </c>
      <c r="B35" s="11">
        <v>71386</v>
      </c>
      <c r="C35" s="12">
        <f t="shared" si="0"/>
        <v>0.82622685185185185</v>
      </c>
      <c r="D35" s="10">
        <v>23533</v>
      </c>
      <c r="E35" s="10">
        <v>1209</v>
      </c>
      <c r="F35" s="10">
        <f>D35+E35</f>
        <v>24742</v>
      </c>
      <c r="G35" s="13">
        <f>D35/F35</f>
        <v>0.9511357206369736</v>
      </c>
      <c r="H35" s="12"/>
      <c r="I35" s="12"/>
      <c r="J35" s="19"/>
      <c r="K35" s="19"/>
      <c r="L35" s="19"/>
      <c r="M35" s="13"/>
    </row>
    <row r="36" spans="1:13" x14ac:dyDescent="0.25">
      <c r="B36"/>
      <c r="C36"/>
      <c r="G36"/>
      <c r="I36"/>
      <c r="M36"/>
    </row>
    <row r="37" spans="1:13" x14ac:dyDescent="0.25">
      <c r="A37" t="s">
        <v>30</v>
      </c>
    </row>
    <row r="38" spans="1:13" x14ac:dyDescent="0.25">
      <c r="A38" t="s">
        <v>31</v>
      </c>
    </row>
    <row r="39" spans="1:13" x14ac:dyDescent="0.25">
      <c r="B39" s="3">
        <f>9300*30000</f>
        <v>279000000</v>
      </c>
    </row>
    <row r="40" spans="1:13" x14ac:dyDescent="0.25">
      <c r="B40" s="3">
        <f>14000*14693</f>
        <v>205702000</v>
      </c>
    </row>
    <row r="41" spans="1:13" x14ac:dyDescent="0.25">
      <c r="B41" s="3">
        <f>B39-B40</f>
        <v>73298000</v>
      </c>
    </row>
  </sheetData>
  <mergeCells count="7">
    <mergeCell ref="B2:C2"/>
    <mergeCell ref="H2:K2"/>
    <mergeCell ref="B25:G25"/>
    <mergeCell ref="I25:K25"/>
    <mergeCell ref="C27:G27"/>
    <mergeCell ref="B22:G22"/>
    <mergeCell ref="B17:G17"/>
  </mergeCells>
  <conditionalFormatting sqref="G1:G16 G26 G28:G1048576 G23:G24 G18:G21">
    <cfRule type="colorScale" priority="8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2:M1048576 M1:M30">
    <cfRule type="colorScale" priority="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2022-11-07T15:02:43Z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