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R29" i="1" l="1"/>
  <c r="S29" i="1" s="1"/>
  <c r="R31" i="1" l="1"/>
  <c r="S31" i="1"/>
  <c r="S35" i="1"/>
  <c r="R35" i="1"/>
  <c r="Q24" i="1"/>
  <c r="Q25" i="1" s="1"/>
  <c r="P24" i="1"/>
  <c r="S7" i="1"/>
  <c r="S11" i="1"/>
  <c r="S12" i="1"/>
  <c r="S17" i="1"/>
  <c r="M4" i="1"/>
  <c r="R5" i="1"/>
  <c r="S5" i="1" s="1"/>
  <c r="R6" i="1"/>
  <c r="S6" i="1" s="1"/>
  <c r="R7" i="1"/>
  <c r="R8" i="1"/>
  <c r="S8" i="1" s="1"/>
  <c r="S9" i="1"/>
  <c r="R10" i="1"/>
  <c r="S10" i="1" s="1"/>
  <c r="R11" i="1"/>
  <c r="R12" i="1"/>
  <c r="R13" i="1"/>
  <c r="S13" i="1" s="1"/>
  <c r="R14" i="1"/>
  <c r="S14" i="1" s="1"/>
  <c r="R15" i="1"/>
  <c r="S15" i="1" s="1"/>
  <c r="R16" i="1"/>
  <c r="S16" i="1" s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4" i="1"/>
  <c r="S4" i="1" s="1"/>
  <c r="R27" i="1" l="1"/>
  <c r="P27" i="1"/>
  <c r="R24" i="1"/>
  <c r="S24" i="1" s="1"/>
  <c r="J24" i="1"/>
  <c r="K24" i="1"/>
  <c r="H27" i="1" s="1"/>
  <c r="J17" i="1"/>
  <c r="H24" i="1"/>
  <c r="I2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 l="1"/>
  <c r="L17" i="1"/>
  <c r="M17" i="1" s="1"/>
  <c r="L22" i="1" l="1"/>
  <c r="L23" i="1"/>
  <c r="M23" i="1" s="1"/>
  <c r="L21" i="1"/>
  <c r="M21" i="1" s="1"/>
  <c r="B24" i="1"/>
  <c r="C24" i="1" s="1"/>
  <c r="D24" i="1"/>
  <c r="E24" i="1"/>
  <c r="M22" i="1" l="1"/>
  <c r="L8" i="1"/>
  <c r="L10" i="1"/>
  <c r="M10" i="1" l="1"/>
  <c r="L9" i="1"/>
  <c r="M9" i="1" s="1"/>
  <c r="L20" i="1"/>
  <c r="M20" i="1" s="1"/>
  <c r="L11" i="1" l="1"/>
  <c r="M11" i="1" s="1"/>
  <c r="L12" i="1"/>
  <c r="L13" i="1"/>
  <c r="F31" i="1" l="1"/>
  <c r="G31" i="1" s="1"/>
  <c r="I4" i="1" l="1"/>
  <c r="F13" i="1"/>
  <c r="L34" i="1"/>
  <c r="F33" i="1"/>
  <c r="I34" i="1"/>
  <c r="I33" i="1"/>
  <c r="M34" i="1" l="1"/>
  <c r="F34" i="1"/>
  <c r="G34" i="1" s="1"/>
  <c r="C31" i="1" l="1"/>
  <c r="C35" i="1"/>
  <c r="B40" i="1"/>
  <c r="B39" i="1"/>
  <c r="F35" i="1"/>
  <c r="G35" i="1" s="1"/>
  <c r="L33" i="1"/>
  <c r="M33" i="1" s="1"/>
  <c r="B41" i="1" l="1"/>
  <c r="G33" i="1"/>
  <c r="C30" i="1" l="1"/>
  <c r="F30" i="1"/>
  <c r="G30" i="1" s="1"/>
  <c r="L4" i="1"/>
  <c r="L5" i="1"/>
  <c r="M5" i="1" s="1"/>
  <c r="L6" i="1"/>
  <c r="M6" i="1" s="1"/>
  <c r="L7" i="1"/>
  <c r="M7" i="1" s="1"/>
  <c r="M8" i="1"/>
  <c r="M12" i="1"/>
  <c r="M13" i="1"/>
  <c r="L15" i="1"/>
  <c r="M15" i="1" s="1"/>
  <c r="L16" i="1"/>
  <c r="M16" i="1" s="1"/>
  <c r="L18" i="1"/>
  <c r="M18" i="1" s="1"/>
  <c r="L19" i="1"/>
  <c r="M19" i="1" s="1"/>
  <c r="C4" i="1"/>
  <c r="L14" i="1"/>
  <c r="M14" i="1" s="1"/>
  <c r="F7" i="1"/>
  <c r="G7" i="1" s="1"/>
  <c r="F29" i="1"/>
  <c r="G29" i="1" s="1"/>
  <c r="C29" i="1"/>
  <c r="C5" i="1"/>
  <c r="C6" i="1"/>
  <c r="C7" i="1"/>
  <c r="C8" i="1"/>
  <c r="C11" i="1"/>
  <c r="C12" i="1"/>
  <c r="C13" i="1"/>
  <c r="C14" i="1"/>
  <c r="C15" i="1"/>
  <c r="C16" i="1"/>
  <c r="C18" i="1"/>
  <c r="C19" i="1"/>
  <c r="F11" i="1"/>
  <c r="G11" i="1" s="1"/>
  <c r="F12" i="1"/>
  <c r="G12" i="1" s="1"/>
  <c r="G13" i="1"/>
  <c r="F14" i="1"/>
  <c r="G14" i="1" s="1"/>
  <c r="F15" i="1"/>
  <c r="G15" i="1" s="1"/>
  <c r="F16" i="1"/>
  <c r="G16" i="1" s="1"/>
  <c r="L24" i="1" l="1"/>
  <c r="M24" i="1" s="1"/>
  <c r="F8" i="1"/>
  <c r="G8" i="1" s="1"/>
  <c r="F4" i="1"/>
  <c r="F5" i="1"/>
  <c r="G5" i="1" s="1"/>
  <c r="F18" i="1"/>
  <c r="G18" i="1" s="1"/>
  <c r="F19" i="1"/>
  <c r="G19" i="1" s="1"/>
  <c r="F6" i="1"/>
  <c r="G6" i="1" s="1"/>
  <c r="M25" i="1" l="1"/>
  <c r="G4" i="1"/>
  <c r="F24" i="1"/>
  <c r="G24" i="1" s="1"/>
</calcChain>
</file>

<file path=xl/sharedStrings.xml><?xml version="1.0" encoding="utf-8"?>
<sst xmlns="http://schemas.openxmlformats.org/spreadsheetml/2006/main" count="61" uniqueCount="48">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</sst>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\ mm:\ ss"/>
    <numFmt numFmtId="165" formatCode="[$-F400]h:mm:ss\ AM/PM"/>
    <numFmt numFmtId="166" formatCode="dd:\ hh:\ mm:\ 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</cellXfs>
  <cellStyles count="5">
    <cellStyle name="20 % - Accent1" xfId="3" builtinId="30"/>
    <cellStyle name="Accent4" xfId="2" builtinId="41"/>
    <cellStyle name="Neutre" xfId="4" builtinId="28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S41"/>
  <sheetViews>
    <sheetView tabSelected="1" workbookViewId="0">
      <pane xSplit="1" topLeftCell="F1" activePane="topRight" state="frozen"/>
      <selection pane="topRight" activeCell="I24" sqref="I24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</cols>
  <sheetData>
    <row r="1" spans="1:19" ht="38.25" customHeight="1" thickBot="1" x14ac:dyDescent="0.3">
      <c r="B1" s="3" t="s">
        <v>27</v>
      </c>
      <c r="G1" s="5">
        <v>1</v>
      </c>
      <c r="H1" s="3" t="s">
        <v>27</v>
      </c>
      <c r="I1" s="24"/>
      <c r="M1" s="5">
        <v>1</v>
      </c>
      <c r="N1" s="25" t="s">
        <v>46</v>
      </c>
      <c r="O1" s="25"/>
      <c r="S1" s="5">
        <v>1</v>
      </c>
    </row>
    <row r="2" spans="1:19" ht="16.5" thickTop="1" thickBot="1" x14ac:dyDescent="0.3">
      <c r="B2" s="27" t="s">
        <v>13</v>
      </c>
      <c r="C2" s="27"/>
      <c r="G2" s="5">
        <v>0.01</v>
      </c>
      <c r="H2" s="28" t="s">
        <v>21</v>
      </c>
      <c r="I2" s="29"/>
      <c r="J2" s="29"/>
      <c r="K2" s="29"/>
      <c r="M2" s="5">
        <v>0.01</v>
      </c>
      <c r="S2" s="5">
        <v>0.01</v>
      </c>
    </row>
    <row r="3" spans="1:19" ht="15.75" thickTop="1" x14ac:dyDescent="0.25">
      <c r="A3" s="1" t="s">
        <v>0</v>
      </c>
      <c r="B3" s="2" t="s">
        <v>6</v>
      </c>
      <c r="C3" s="6" t="s">
        <v>12</v>
      </c>
      <c r="D3" s="1" t="s">
        <v>14</v>
      </c>
      <c r="E3" s="1" t="s">
        <v>15</v>
      </c>
      <c r="F3" s="1" t="s">
        <v>16</v>
      </c>
      <c r="G3" s="4" t="s">
        <v>17</v>
      </c>
      <c r="H3" s="2" t="s">
        <v>6</v>
      </c>
      <c r="I3" s="6" t="s">
        <v>12</v>
      </c>
      <c r="J3" s="18" t="s">
        <v>14</v>
      </c>
      <c r="K3" s="18" t="s">
        <v>15</v>
      </c>
      <c r="L3" s="18" t="s">
        <v>16</v>
      </c>
      <c r="M3" s="4" t="s">
        <v>17</v>
      </c>
      <c r="N3" s="2" t="s">
        <v>6</v>
      </c>
      <c r="O3" s="6" t="s">
        <v>12</v>
      </c>
      <c r="P3" s="18" t="s">
        <v>14</v>
      </c>
      <c r="Q3" s="18" t="s">
        <v>15</v>
      </c>
      <c r="R3" s="18" t="s">
        <v>16</v>
      </c>
      <c r="S3" s="4" t="s">
        <v>17</v>
      </c>
    </row>
    <row r="4" spans="1:19" x14ac:dyDescent="0.25">
      <c r="A4" t="s">
        <v>1</v>
      </c>
      <c r="B4" s="3">
        <v>8289</v>
      </c>
      <c r="C4" s="7">
        <f t="shared" ref="C4:C35" si="0">B4/86400</f>
        <v>9.5937499999999995E-2</v>
      </c>
      <c r="D4">
        <v>73284</v>
      </c>
      <c r="E4">
        <v>3681</v>
      </c>
      <c r="F4">
        <f t="shared" ref="F4:F19" si="1">D4+E4</f>
        <v>76965</v>
      </c>
      <c r="G4" s="5">
        <f>D4/F4</f>
        <v>0.95217306567920479</v>
      </c>
      <c r="H4">
        <v>1817</v>
      </c>
      <c r="I4" s="22">
        <f t="shared" ref="I4:I34" si="2">H4/86400</f>
        <v>2.1030092592592593E-2</v>
      </c>
      <c r="J4" s="17">
        <v>66802</v>
      </c>
      <c r="K4" s="17">
        <v>58</v>
      </c>
      <c r="L4" s="17">
        <f t="shared" ref="L4:L13" si="3">J4+K4</f>
        <v>66860</v>
      </c>
      <c r="M4" s="5">
        <f>J4/L4</f>
        <v>0.99913251570445705</v>
      </c>
      <c r="P4">
        <v>66528</v>
      </c>
      <c r="Q4">
        <v>2592</v>
      </c>
      <c r="R4" s="17">
        <f>P4+Q4</f>
        <v>69120</v>
      </c>
      <c r="S4" s="5">
        <f>P4/R4</f>
        <v>0.96250000000000002</v>
      </c>
    </row>
    <row r="5" spans="1:19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19" si="4">D5/F5</f>
        <v>0.86508604428451208</v>
      </c>
      <c r="H5">
        <v>13000</v>
      </c>
      <c r="I5" s="22">
        <f t="shared" si="2"/>
        <v>0.15046296296296297</v>
      </c>
      <c r="J5" s="17">
        <v>33166</v>
      </c>
      <c r="K5" s="20">
        <v>1293</v>
      </c>
      <c r="L5" s="17">
        <f t="shared" si="3"/>
        <v>34459</v>
      </c>
      <c r="M5" s="5">
        <f t="shared" ref="M5:M8" si="5">J5/L5</f>
        <v>0.96247714675411356</v>
      </c>
      <c r="P5">
        <v>29913</v>
      </c>
      <c r="Q5">
        <v>2015</v>
      </c>
      <c r="R5" s="17">
        <f t="shared" ref="R5:R23" si="6">P5+Q5</f>
        <v>31928</v>
      </c>
      <c r="S5" s="5">
        <f t="shared" ref="S5:S23" si="7">P5/R5</f>
        <v>0.93688925081433228</v>
      </c>
    </row>
    <row r="6" spans="1:19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4"/>
        <v>0.97996866606982991</v>
      </c>
      <c r="H6">
        <v>1500</v>
      </c>
      <c r="I6" s="22">
        <f t="shared" si="2"/>
        <v>1.7361111111111112E-2</v>
      </c>
      <c r="J6" s="17">
        <v>7198</v>
      </c>
      <c r="K6" s="17">
        <v>174</v>
      </c>
      <c r="L6" s="17">
        <f t="shared" si="3"/>
        <v>7372</v>
      </c>
      <c r="M6" s="5">
        <f t="shared" si="5"/>
        <v>0.97639717851329355</v>
      </c>
      <c r="P6">
        <v>6997</v>
      </c>
      <c r="Q6">
        <v>297</v>
      </c>
      <c r="R6" s="17">
        <f t="shared" si="6"/>
        <v>7294</v>
      </c>
      <c r="S6" s="5">
        <f t="shared" si="7"/>
        <v>0.95928160131615026</v>
      </c>
    </row>
    <row r="7" spans="1:19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4"/>
        <v>0.92751631741669527</v>
      </c>
      <c r="H7">
        <v>4400</v>
      </c>
      <c r="I7" s="22">
        <f t="shared" si="2"/>
        <v>5.0925925925925923E-2</v>
      </c>
      <c r="J7" s="17">
        <v>30377</v>
      </c>
      <c r="K7" s="20">
        <v>2137</v>
      </c>
      <c r="L7" s="17">
        <f t="shared" si="3"/>
        <v>32514</v>
      </c>
      <c r="M7" s="5">
        <f t="shared" si="5"/>
        <v>0.93427446638371159</v>
      </c>
      <c r="P7">
        <v>27056</v>
      </c>
      <c r="Q7">
        <v>2606</v>
      </c>
      <c r="R7" s="17">
        <f t="shared" si="6"/>
        <v>29662</v>
      </c>
      <c r="S7" s="5">
        <f t="shared" si="7"/>
        <v>0.9121434832445553</v>
      </c>
    </row>
    <row r="8" spans="1:19" x14ac:dyDescent="0.25">
      <c r="A8" t="s">
        <v>7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H8">
        <v>25298</v>
      </c>
      <c r="I8" s="22">
        <f t="shared" si="2"/>
        <v>0.29280092592592594</v>
      </c>
      <c r="J8" s="17">
        <v>24640</v>
      </c>
      <c r="K8" s="20">
        <v>21292</v>
      </c>
      <c r="L8" s="17">
        <f t="shared" si="3"/>
        <v>45932</v>
      </c>
      <c r="M8" s="5">
        <f t="shared" si="5"/>
        <v>0.53644517983105455</v>
      </c>
      <c r="P8">
        <v>20390</v>
      </c>
      <c r="Q8">
        <v>25514</v>
      </c>
      <c r="R8" s="17">
        <f t="shared" si="6"/>
        <v>45904</v>
      </c>
      <c r="S8" s="5">
        <f t="shared" si="7"/>
        <v>0.44418787033809692</v>
      </c>
    </row>
    <row r="9" spans="1:19" x14ac:dyDescent="0.25">
      <c r="A9" t="s">
        <v>34</v>
      </c>
      <c r="B9" s="8"/>
      <c r="C9" s="15"/>
      <c r="D9" s="9"/>
      <c r="E9" s="9"/>
      <c r="F9" s="9"/>
      <c r="G9" s="16"/>
      <c r="H9">
        <v>180</v>
      </c>
      <c r="I9" s="22">
        <f t="shared" si="2"/>
        <v>2.0833333333333333E-3</v>
      </c>
      <c r="J9" s="17">
        <v>7261</v>
      </c>
      <c r="K9" s="17">
        <v>159</v>
      </c>
      <c r="L9" s="17">
        <f t="shared" si="3"/>
        <v>7420</v>
      </c>
      <c r="M9" s="5">
        <f>J9/L9</f>
        <v>0.97857142857142854</v>
      </c>
      <c r="R9" s="17"/>
      <c r="S9" s="5" t="e">
        <f t="shared" si="7"/>
        <v>#DIV/0!</v>
      </c>
    </row>
    <row r="10" spans="1:19" x14ac:dyDescent="0.25">
      <c r="A10" t="s">
        <v>35</v>
      </c>
      <c r="B10" s="8"/>
      <c r="C10" s="15"/>
      <c r="D10" s="9"/>
      <c r="E10" s="9"/>
      <c r="F10" s="9"/>
      <c r="G10" s="16"/>
      <c r="H10">
        <v>2856</v>
      </c>
      <c r="I10" s="22">
        <f t="shared" si="2"/>
        <v>3.3055555555555553E-2</v>
      </c>
      <c r="J10" s="17">
        <v>39723</v>
      </c>
      <c r="K10" s="20">
        <v>4626</v>
      </c>
      <c r="L10" s="17">
        <f t="shared" si="3"/>
        <v>44349</v>
      </c>
      <c r="M10" s="5">
        <f t="shared" ref="M10:M11" si="8">J10/L10</f>
        <v>0.89569099641480077</v>
      </c>
      <c r="P10">
        <v>39312</v>
      </c>
      <c r="Q10">
        <v>4110</v>
      </c>
      <c r="R10" s="17">
        <f t="shared" si="6"/>
        <v>43422</v>
      </c>
      <c r="S10" s="5">
        <f t="shared" si="7"/>
        <v>0.90534751969047944</v>
      </c>
    </row>
    <row r="11" spans="1:19" x14ac:dyDescent="0.25">
      <c r="A11" t="s">
        <v>24</v>
      </c>
      <c r="B11">
        <v>500</v>
      </c>
      <c r="C11" s="7">
        <f>B11/86400</f>
        <v>5.7870370370370367E-3</v>
      </c>
      <c r="D11">
        <v>4612</v>
      </c>
      <c r="E11">
        <v>361</v>
      </c>
      <c r="F11">
        <f t="shared" si="1"/>
        <v>4973</v>
      </c>
      <c r="G11" s="5">
        <f t="shared" si="4"/>
        <v>0.92740800321737382</v>
      </c>
      <c r="H11">
        <v>260</v>
      </c>
      <c r="I11" s="22">
        <f t="shared" si="2"/>
        <v>3.0092592592592593E-3</v>
      </c>
      <c r="J11" s="17">
        <v>4675</v>
      </c>
      <c r="K11" s="17">
        <v>301</v>
      </c>
      <c r="L11" s="17">
        <f t="shared" si="3"/>
        <v>4976</v>
      </c>
      <c r="M11" s="5">
        <f t="shared" si="8"/>
        <v>0.93950964630225076</v>
      </c>
      <c r="P11">
        <v>4610</v>
      </c>
      <c r="Q11">
        <v>56</v>
      </c>
      <c r="R11" s="17">
        <f t="shared" si="6"/>
        <v>4666</v>
      </c>
      <c r="S11" s="5">
        <f t="shared" si="7"/>
        <v>0.98799828546935275</v>
      </c>
    </row>
    <row r="12" spans="1:19" x14ac:dyDescent="0.25">
      <c r="A12" t="s">
        <v>23</v>
      </c>
      <c r="B12">
        <v>750</v>
      </c>
      <c r="C12" s="7">
        <f>B12/86400</f>
        <v>8.6805555555555559E-3</v>
      </c>
      <c r="D12">
        <v>7810</v>
      </c>
      <c r="E12">
        <v>242</v>
      </c>
      <c r="F12">
        <f t="shared" si="1"/>
        <v>8052</v>
      </c>
      <c r="G12" s="5">
        <f t="shared" si="4"/>
        <v>0.9699453551912568</v>
      </c>
      <c r="H12">
        <v>914</v>
      </c>
      <c r="I12" s="22">
        <f t="shared" si="2"/>
        <v>1.0578703703703703E-2</v>
      </c>
      <c r="J12" s="17">
        <v>7223</v>
      </c>
      <c r="K12" s="17">
        <v>140</v>
      </c>
      <c r="L12" s="17">
        <f t="shared" si="3"/>
        <v>7363</v>
      </c>
      <c r="M12" s="5">
        <f t="shared" ref="M12" si="9">J12/L12</f>
        <v>0.98098601113676487</v>
      </c>
      <c r="P12">
        <v>7123</v>
      </c>
      <c r="Q12">
        <v>95</v>
      </c>
      <c r="R12" s="17">
        <f t="shared" si="6"/>
        <v>7218</v>
      </c>
      <c r="S12" s="5">
        <f t="shared" si="7"/>
        <v>0.98683845940703796</v>
      </c>
    </row>
    <row r="13" spans="1:19" x14ac:dyDescent="0.25">
      <c r="A13" t="s">
        <v>8</v>
      </c>
      <c r="B13" s="3">
        <v>1216</v>
      </c>
      <c r="C13" s="7">
        <f t="shared" si="0"/>
        <v>1.4074074074074074E-2</v>
      </c>
      <c r="D13">
        <v>11000</v>
      </c>
      <c r="E13">
        <v>802</v>
      </c>
      <c r="F13">
        <f t="shared" si="1"/>
        <v>11802</v>
      </c>
      <c r="G13" s="5">
        <f t="shared" si="4"/>
        <v>0.93204541603118118</v>
      </c>
      <c r="H13">
        <v>483</v>
      </c>
      <c r="I13" s="22">
        <f t="shared" si="2"/>
        <v>5.5902777777777773E-3</v>
      </c>
      <c r="J13" s="17">
        <v>10134</v>
      </c>
      <c r="K13" s="17">
        <v>674</v>
      </c>
      <c r="L13" s="17">
        <f t="shared" si="3"/>
        <v>10808</v>
      </c>
      <c r="M13" s="5">
        <f t="shared" ref="M13:M14" si="10">J13/L13</f>
        <v>0.93763878608438189</v>
      </c>
      <c r="P13">
        <v>10070</v>
      </c>
      <c r="Q13">
        <v>385</v>
      </c>
      <c r="R13" s="17">
        <f t="shared" si="6"/>
        <v>10455</v>
      </c>
      <c r="S13" s="5">
        <f t="shared" si="7"/>
        <v>0.96317551410808222</v>
      </c>
    </row>
    <row r="14" spans="1:19" x14ac:dyDescent="0.25">
      <c r="A14" t="s">
        <v>9</v>
      </c>
      <c r="B14" s="3">
        <v>224</v>
      </c>
      <c r="C14" s="7">
        <f t="shared" si="0"/>
        <v>2.5925925925925925E-3</v>
      </c>
      <c r="D14">
        <v>5980</v>
      </c>
      <c r="E14">
        <v>822</v>
      </c>
      <c r="F14">
        <f t="shared" si="1"/>
        <v>6802</v>
      </c>
      <c r="G14" s="5">
        <f t="shared" si="4"/>
        <v>0.87915319023816529</v>
      </c>
      <c r="H14">
        <v>1451</v>
      </c>
      <c r="I14" s="22">
        <f t="shared" si="2"/>
        <v>1.6793981481481483E-2</v>
      </c>
      <c r="J14" s="17">
        <v>6762</v>
      </c>
      <c r="K14" s="17">
        <v>42</v>
      </c>
      <c r="L14" s="17">
        <f>J14+K14</f>
        <v>6804</v>
      </c>
      <c r="M14" s="5">
        <f t="shared" si="10"/>
        <v>0.99382716049382713</v>
      </c>
      <c r="P14">
        <v>6395</v>
      </c>
      <c r="Q14">
        <v>22</v>
      </c>
      <c r="R14" s="17">
        <f t="shared" si="6"/>
        <v>6417</v>
      </c>
      <c r="S14" s="5">
        <f t="shared" si="7"/>
        <v>0.99657160666978339</v>
      </c>
    </row>
    <row r="15" spans="1:19" x14ac:dyDescent="0.25">
      <c r="A15" t="s">
        <v>11</v>
      </c>
      <c r="B15" s="3">
        <v>131</v>
      </c>
      <c r="C15" s="7">
        <f t="shared" si="0"/>
        <v>1.5162037037037036E-3</v>
      </c>
      <c r="D15">
        <v>749</v>
      </c>
      <c r="E15">
        <v>42</v>
      </c>
      <c r="F15">
        <f t="shared" si="1"/>
        <v>791</v>
      </c>
      <c r="G15" s="5">
        <f t="shared" si="4"/>
        <v>0.94690265486725667</v>
      </c>
      <c r="H15">
        <v>149</v>
      </c>
      <c r="I15" s="22">
        <f t="shared" si="2"/>
        <v>1.724537037037037E-3</v>
      </c>
      <c r="J15" s="17">
        <v>776</v>
      </c>
      <c r="K15" s="17">
        <v>3</v>
      </c>
      <c r="L15" s="17">
        <f t="shared" ref="L15:L23" si="11">J15+K15</f>
        <v>779</v>
      </c>
      <c r="M15" s="5">
        <f>J15/L15</f>
        <v>0.99614890885750962</v>
      </c>
      <c r="P15">
        <v>779</v>
      </c>
      <c r="Q15">
        <v>3</v>
      </c>
      <c r="R15" s="17">
        <f t="shared" si="6"/>
        <v>782</v>
      </c>
      <c r="S15" s="5">
        <f t="shared" si="7"/>
        <v>0.99616368286445012</v>
      </c>
    </row>
    <row r="16" spans="1:19" x14ac:dyDescent="0.25">
      <c r="A16" t="s">
        <v>10</v>
      </c>
      <c r="B16" s="3">
        <v>99</v>
      </c>
      <c r="C16" s="7">
        <f t="shared" si="0"/>
        <v>1.1458333333333333E-3</v>
      </c>
      <c r="D16">
        <v>1193</v>
      </c>
      <c r="E16">
        <v>24</v>
      </c>
      <c r="F16">
        <f t="shared" si="1"/>
        <v>1217</v>
      </c>
      <c r="G16" s="5">
        <f t="shared" si="4"/>
        <v>0.98027937551355793</v>
      </c>
      <c r="I16" s="22">
        <f t="shared" si="2"/>
        <v>0</v>
      </c>
      <c r="J16" s="17">
        <v>1143</v>
      </c>
      <c r="K16" s="17">
        <v>23</v>
      </c>
      <c r="L16" s="17">
        <f t="shared" si="11"/>
        <v>1166</v>
      </c>
      <c r="M16" s="5">
        <f t="shared" ref="M16:M23" si="12">J16/L16</f>
        <v>0.98027444253859353</v>
      </c>
      <c r="P16">
        <v>1142</v>
      </c>
      <c r="Q16">
        <v>21</v>
      </c>
      <c r="R16" s="17">
        <f t="shared" si="6"/>
        <v>1163</v>
      </c>
      <c r="S16" s="5">
        <f t="shared" si="7"/>
        <v>0.98194325021496132</v>
      </c>
    </row>
    <row r="17" spans="1:19" x14ac:dyDescent="0.25">
      <c r="A17" t="s">
        <v>40</v>
      </c>
      <c r="B17" s="32" t="s">
        <v>45</v>
      </c>
      <c r="C17" s="32"/>
      <c r="D17" s="32"/>
      <c r="E17" s="32"/>
      <c r="F17" s="32"/>
      <c r="G17" s="32"/>
      <c r="H17">
        <v>100666</v>
      </c>
      <c r="I17" s="22">
        <f t="shared" si="2"/>
        <v>1.1651157407407406</v>
      </c>
      <c r="J17" s="17">
        <f>42780+3456</f>
        <v>46236</v>
      </c>
      <c r="K17" s="20">
        <v>11388</v>
      </c>
      <c r="L17" s="17">
        <f t="shared" si="11"/>
        <v>57624</v>
      </c>
      <c r="M17" s="5">
        <f t="shared" si="12"/>
        <v>0.80237401082882132</v>
      </c>
      <c r="P17">
        <v>43356</v>
      </c>
      <c r="Q17">
        <v>13482</v>
      </c>
      <c r="R17" s="17">
        <f t="shared" si="6"/>
        <v>56838</v>
      </c>
      <c r="S17" s="5">
        <f t="shared" si="7"/>
        <v>0.76279953552200996</v>
      </c>
    </row>
    <row r="18" spans="1:19" x14ac:dyDescent="0.25">
      <c r="A18" t="s">
        <v>5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4"/>
        <v>0.76106018333997605</v>
      </c>
      <c r="H18">
        <v>1994</v>
      </c>
      <c r="I18" s="22">
        <f t="shared" si="2"/>
        <v>2.3078703703703702E-2</v>
      </c>
      <c r="J18" s="17">
        <v>6565</v>
      </c>
      <c r="K18" s="20">
        <v>30</v>
      </c>
      <c r="L18" s="17">
        <f t="shared" si="11"/>
        <v>6595</v>
      </c>
      <c r="M18" s="5">
        <f t="shared" si="12"/>
        <v>0.99545109931766484</v>
      </c>
      <c r="P18">
        <v>6763</v>
      </c>
      <c r="Q18">
        <v>1616</v>
      </c>
      <c r="R18" s="17">
        <f t="shared" si="6"/>
        <v>8379</v>
      </c>
      <c r="S18" s="5">
        <f t="shared" si="7"/>
        <v>0.80713688984365672</v>
      </c>
    </row>
    <row r="19" spans="1:19" x14ac:dyDescent="0.25">
      <c r="A19" t="s">
        <v>32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4"/>
        <v>0.50652741514360311</v>
      </c>
      <c r="H19">
        <v>2821</v>
      </c>
      <c r="I19" s="22">
        <f t="shared" si="2"/>
        <v>3.2650462962962964E-2</v>
      </c>
      <c r="J19" s="17">
        <v>516</v>
      </c>
      <c r="K19" s="17">
        <v>248</v>
      </c>
      <c r="L19" s="17">
        <f t="shared" si="11"/>
        <v>764</v>
      </c>
      <c r="M19" s="5">
        <f t="shared" si="12"/>
        <v>0.67539267015706805</v>
      </c>
      <c r="P19">
        <v>303</v>
      </c>
      <c r="Q19">
        <v>377</v>
      </c>
      <c r="R19" s="17">
        <f t="shared" si="6"/>
        <v>680</v>
      </c>
      <c r="S19" s="5">
        <f t="shared" si="7"/>
        <v>0.44558823529411767</v>
      </c>
    </row>
    <row r="20" spans="1:19" x14ac:dyDescent="0.25">
      <c r="A20" t="s">
        <v>33</v>
      </c>
      <c r="B20" s="8"/>
      <c r="C20" s="15"/>
      <c r="D20" s="9"/>
      <c r="E20" s="9"/>
      <c r="F20" s="9"/>
      <c r="G20" s="16"/>
      <c r="H20">
        <v>300</v>
      </c>
      <c r="I20" s="22">
        <f t="shared" si="2"/>
        <v>3.472222222222222E-3</v>
      </c>
      <c r="J20" s="17">
        <v>3054</v>
      </c>
      <c r="K20" s="17">
        <v>115</v>
      </c>
      <c r="L20" s="17">
        <f t="shared" si="11"/>
        <v>3169</v>
      </c>
      <c r="M20" s="5">
        <f t="shared" si="12"/>
        <v>0.96371094982644367</v>
      </c>
      <c r="P20">
        <v>3027</v>
      </c>
      <c r="Q20">
        <v>102</v>
      </c>
      <c r="R20" s="17">
        <f t="shared" si="6"/>
        <v>3129</v>
      </c>
      <c r="S20" s="5">
        <f t="shared" si="7"/>
        <v>0.96740172579098749</v>
      </c>
    </row>
    <row r="21" spans="1:19" x14ac:dyDescent="0.25">
      <c r="A21" t="s">
        <v>36</v>
      </c>
      <c r="B21" s="8"/>
      <c r="C21" s="15"/>
      <c r="D21" s="9"/>
      <c r="E21" s="9"/>
      <c r="F21" s="9"/>
      <c r="G21" s="16"/>
      <c r="H21">
        <v>176</v>
      </c>
      <c r="I21" s="22">
        <f t="shared" si="2"/>
        <v>2.0370370370370369E-3</v>
      </c>
      <c r="J21" s="17">
        <v>11661</v>
      </c>
      <c r="K21" s="17">
        <v>22</v>
      </c>
      <c r="L21" s="17">
        <f t="shared" si="11"/>
        <v>11683</v>
      </c>
      <c r="M21" s="5">
        <f t="shared" si="12"/>
        <v>0.99811692202345292</v>
      </c>
      <c r="P21">
        <v>11661</v>
      </c>
      <c r="Q21">
        <v>22</v>
      </c>
      <c r="R21" s="17">
        <f t="shared" si="6"/>
        <v>11683</v>
      </c>
      <c r="S21" s="5">
        <f t="shared" si="7"/>
        <v>0.99811692202345292</v>
      </c>
    </row>
    <row r="22" spans="1:19" x14ac:dyDescent="0.25">
      <c r="A22" t="s">
        <v>37</v>
      </c>
      <c r="B22" s="32" t="s">
        <v>44</v>
      </c>
      <c r="C22" s="32"/>
      <c r="D22" s="32"/>
      <c r="E22" s="32"/>
      <c r="F22" s="32"/>
      <c r="G22" s="32"/>
      <c r="H22">
        <v>106666</v>
      </c>
      <c r="I22" s="22">
        <f t="shared" si="2"/>
        <v>1.2345601851851853</v>
      </c>
      <c r="J22" s="17">
        <v>38256</v>
      </c>
      <c r="K22" s="20">
        <v>24660</v>
      </c>
      <c r="L22" s="17">
        <f t="shared" si="11"/>
        <v>62916</v>
      </c>
      <c r="M22" s="5">
        <f t="shared" si="12"/>
        <v>0.60804882700743845</v>
      </c>
      <c r="P22">
        <v>38110</v>
      </c>
      <c r="Q22">
        <v>24195</v>
      </c>
      <c r="R22" s="17">
        <f t="shared" si="6"/>
        <v>62305</v>
      </c>
      <c r="S22" s="5">
        <f t="shared" si="7"/>
        <v>0.61166840542492573</v>
      </c>
    </row>
    <row r="23" spans="1:19" x14ac:dyDescent="0.25">
      <c r="A23" t="s">
        <v>41</v>
      </c>
      <c r="B23" s="8"/>
      <c r="C23" s="15"/>
      <c r="D23" s="9"/>
      <c r="E23" s="9"/>
      <c r="F23" s="9"/>
      <c r="G23" s="16"/>
      <c r="H23">
        <v>114</v>
      </c>
      <c r="I23" s="22">
        <f t="shared" si="2"/>
        <v>1.3194444444444445E-3</v>
      </c>
      <c r="J23" s="17">
        <v>354</v>
      </c>
      <c r="K23" s="17">
        <v>15</v>
      </c>
      <c r="L23" s="17">
        <f t="shared" si="11"/>
        <v>369</v>
      </c>
      <c r="M23" s="5">
        <f t="shared" si="12"/>
        <v>0.95934959349593496</v>
      </c>
      <c r="P23">
        <v>338</v>
      </c>
      <c r="Q23">
        <v>32</v>
      </c>
      <c r="R23" s="17">
        <f t="shared" si="6"/>
        <v>370</v>
      </c>
      <c r="S23" s="5">
        <f t="shared" si="7"/>
        <v>0.91351351351351351</v>
      </c>
    </row>
    <row r="24" spans="1:19" s="10" customFormat="1" x14ac:dyDescent="0.25">
      <c r="A24" s="10" t="s">
        <v>19</v>
      </c>
      <c r="B24" s="11">
        <f>SUM(B4:B19)</f>
        <v>19464</v>
      </c>
      <c r="C24" s="12">
        <f t="shared" si="0"/>
        <v>0.22527777777777777</v>
      </c>
      <c r="D24" s="11">
        <f>SUM(D4:D19)</f>
        <v>204051</v>
      </c>
      <c r="E24" s="11">
        <f>SUM(E4:E19)</f>
        <v>41600</v>
      </c>
      <c r="F24" s="11">
        <f>SUM(F4:F19)</f>
        <v>245651</v>
      </c>
      <c r="G24" s="13">
        <f>D24/F24</f>
        <v>0.83065405799284353</v>
      </c>
      <c r="H24" s="11">
        <f>SUM(H4:H23)</f>
        <v>265045</v>
      </c>
      <c r="I24" s="21">
        <f t="shared" si="2"/>
        <v>3.0676504629629631</v>
      </c>
      <c r="J24" s="19">
        <f>SUM(J4:J23)</f>
        <v>346522</v>
      </c>
      <c r="K24" s="19">
        <f>SUM(K4:K23)</f>
        <v>67400</v>
      </c>
      <c r="L24" s="19">
        <f>SUM(L4:L23)</f>
        <v>413922</v>
      </c>
      <c r="M24" s="13">
        <f>J24/L24</f>
        <v>0.83716738902498533</v>
      </c>
      <c r="P24" s="19">
        <f>SUM(P4:P23)</f>
        <v>323873</v>
      </c>
      <c r="Q24" s="19">
        <f>SUM(Q4:Q23)</f>
        <v>77542</v>
      </c>
      <c r="R24" s="19">
        <f>SUM(R4:R23)</f>
        <v>401415</v>
      </c>
      <c r="S24" s="13">
        <f>P24/R24</f>
        <v>0.80682834473051579</v>
      </c>
    </row>
    <row r="25" spans="1:19" ht="15" customHeight="1" x14ac:dyDescent="0.25">
      <c r="A25" t="s">
        <v>38</v>
      </c>
      <c r="B25" s="30" t="s">
        <v>39</v>
      </c>
      <c r="C25" s="30"/>
      <c r="D25" s="30"/>
      <c r="E25" s="30"/>
      <c r="F25" s="30"/>
      <c r="G25" s="30"/>
      <c r="H25" s="17"/>
      <c r="I25" s="25"/>
      <c r="J25" s="25"/>
      <c r="K25" s="25"/>
      <c r="M25" s="5">
        <f>1-L25/414217</f>
        <v>1</v>
      </c>
      <c r="Q25">
        <f>(Q24*5)/3600</f>
        <v>107.69722222222222</v>
      </c>
      <c r="R25" s="17">
        <v>414217</v>
      </c>
    </row>
    <row r="26" spans="1:19" x14ac:dyDescent="0.25">
      <c r="F26" s="3"/>
      <c r="I26"/>
    </row>
    <row r="27" spans="1:19" ht="49.5" customHeight="1" x14ac:dyDescent="0.25">
      <c r="A27" t="s">
        <v>42</v>
      </c>
      <c r="C27" s="31" t="s">
        <v>43</v>
      </c>
      <c r="D27" s="31"/>
      <c r="E27" s="31"/>
      <c r="F27" s="31"/>
      <c r="G27" s="31"/>
      <c r="H27" s="17">
        <f>K24*5</f>
        <v>337000</v>
      </c>
      <c r="I27" s="22">
        <f>(H27/86400)+I24</f>
        <v>6.9681134259259263</v>
      </c>
      <c r="K27" s="7"/>
      <c r="N27" s="26" t="s">
        <v>47</v>
      </c>
      <c r="O27" s="26"/>
      <c r="P27" s="26" t="str">
        <f>CONCATENATE("Il faut ",Q25," heures de plus pour faire la comparaison des erreurs sur darfeuille")</f>
        <v>Il faut 107,697222222222 heures de plus pour faire la comparaison des erreurs sur darfeuille</v>
      </c>
      <c r="Q27" s="26"/>
      <c r="R27" s="23" t="str">
        <f>CONCATENATE("Soit minimum ",((Q25/24)+4)," jours")</f>
        <v>Soit minimum 8,48738425925926 jours</v>
      </c>
    </row>
    <row r="28" spans="1:19" x14ac:dyDescent="0.25">
      <c r="F28" s="3"/>
      <c r="I28"/>
      <c r="S28"/>
    </row>
    <row r="29" spans="1:19" x14ac:dyDescent="0.25">
      <c r="A29" t="s">
        <v>18</v>
      </c>
      <c r="B29" s="3">
        <v>877</v>
      </c>
      <c r="C29" s="7">
        <f t="shared" si="0"/>
        <v>1.0150462962962964E-2</v>
      </c>
      <c r="D29">
        <v>19116</v>
      </c>
      <c r="E29">
        <v>554</v>
      </c>
      <c r="F29" s="3">
        <f>D29+E29</f>
        <v>19670</v>
      </c>
      <c r="G29" s="5">
        <f t="shared" ref="G29:G34" si="13">D29/F29</f>
        <v>0.9718352821555668</v>
      </c>
      <c r="I29"/>
      <c r="P29">
        <v>7232</v>
      </c>
      <c r="Q29">
        <v>378</v>
      </c>
      <c r="R29">
        <f>P29+Q29</f>
        <v>7610</v>
      </c>
      <c r="S29" s="13">
        <f t="shared" ref="S29" si="14">P29/R29</f>
        <v>0.95032851511169514</v>
      </c>
    </row>
    <row r="30" spans="1:19" x14ac:dyDescent="0.25">
      <c r="A30" t="s">
        <v>20</v>
      </c>
      <c r="B30" s="3">
        <v>995</v>
      </c>
      <c r="C30" s="7">
        <f t="shared" si="0"/>
        <v>1.1516203703703704E-2</v>
      </c>
      <c r="D30">
        <v>10311</v>
      </c>
      <c r="E30">
        <v>3564</v>
      </c>
      <c r="F30" s="3">
        <f>D30+E30</f>
        <v>13875</v>
      </c>
      <c r="G30" s="5">
        <f t="shared" si="13"/>
        <v>0.74313513513513518</v>
      </c>
      <c r="I30"/>
      <c r="S30"/>
    </row>
    <row r="31" spans="1:19" s="10" customFormat="1" x14ac:dyDescent="0.25">
      <c r="A31" s="10" t="s">
        <v>25</v>
      </c>
      <c r="B31" s="11">
        <v>25678</v>
      </c>
      <c r="C31" s="12">
        <f t="shared" si="0"/>
        <v>0.29719907407407409</v>
      </c>
      <c r="D31" s="10">
        <v>86365</v>
      </c>
      <c r="E31" s="10">
        <v>10791</v>
      </c>
      <c r="F31" s="3">
        <f>D31+E31</f>
        <v>97156</v>
      </c>
      <c r="G31" s="5">
        <f t="shared" si="13"/>
        <v>0.88893120342541887</v>
      </c>
      <c r="I31" s="12"/>
      <c r="J31" s="19"/>
      <c r="K31" s="19"/>
      <c r="L31" s="19"/>
      <c r="P31" s="10">
        <v>68040</v>
      </c>
      <c r="Q31" s="10">
        <v>10562</v>
      </c>
      <c r="R31" s="10">
        <f>P31+Q31</f>
        <v>78602</v>
      </c>
      <c r="S31" s="13">
        <f>P31/R31</f>
        <v>0.86562682883387188</v>
      </c>
    </row>
    <row r="32" spans="1:19" x14ac:dyDescent="0.25">
      <c r="F32" s="3"/>
      <c r="I32"/>
    </row>
    <row r="33" spans="1:19" x14ac:dyDescent="0.25">
      <c r="A33" t="s">
        <v>22</v>
      </c>
      <c r="B33" s="3">
        <v>41</v>
      </c>
      <c r="D33">
        <v>420</v>
      </c>
      <c r="E33">
        <v>39</v>
      </c>
      <c r="F33" s="3">
        <f t="shared" ref="F33" si="15">D33+E33</f>
        <v>459</v>
      </c>
      <c r="G33" s="5">
        <f t="shared" si="13"/>
        <v>0.91503267973856206</v>
      </c>
      <c r="H33">
        <v>93</v>
      </c>
      <c r="I33" s="14">
        <f t="shared" si="2"/>
        <v>1.0763888888888889E-3</v>
      </c>
      <c r="J33" s="17">
        <v>453</v>
      </c>
      <c r="K33" s="17">
        <v>5</v>
      </c>
      <c r="L33" s="17">
        <f t="shared" ref="L33:L34" si="16">J33+K33</f>
        <v>458</v>
      </c>
      <c r="M33" s="5">
        <f t="shared" ref="M33:M34" si="17">J33/L33</f>
        <v>0.98908296943231444</v>
      </c>
    </row>
    <row r="34" spans="1:19" x14ac:dyDescent="0.25">
      <c r="A34" t="s">
        <v>28</v>
      </c>
      <c r="B34" s="3" t="s">
        <v>29</v>
      </c>
      <c r="D34">
        <v>3748</v>
      </c>
      <c r="E34">
        <v>419</v>
      </c>
      <c r="F34" s="3">
        <f t="shared" ref="F34" si="18">D34+E34</f>
        <v>4167</v>
      </c>
      <c r="G34" s="5">
        <f t="shared" si="13"/>
        <v>0.89944804415646751</v>
      </c>
      <c r="H34">
        <v>855</v>
      </c>
      <c r="I34" s="14">
        <f t="shared" si="2"/>
        <v>9.8958333333333329E-3</v>
      </c>
      <c r="J34" s="17">
        <v>4329</v>
      </c>
      <c r="K34" s="17">
        <v>38</v>
      </c>
      <c r="L34" s="17">
        <f t="shared" si="16"/>
        <v>4367</v>
      </c>
      <c r="M34" s="5">
        <f t="shared" si="17"/>
        <v>0.99129837416991073</v>
      </c>
    </row>
    <row r="35" spans="1:19" s="10" customFormat="1" x14ac:dyDescent="0.25">
      <c r="A35" s="10" t="s">
        <v>26</v>
      </c>
      <c r="B35" s="11">
        <v>71386</v>
      </c>
      <c r="C35" s="12">
        <f t="shared" si="0"/>
        <v>0.82622685185185185</v>
      </c>
      <c r="D35" s="10">
        <v>23533</v>
      </c>
      <c r="E35" s="10">
        <v>1209</v>
      </c>
      <c r="F35" s="10">
        <f>D35+E35</f>
        <v>24742</v>
      </c>
      <c r="G35" s="13">
        <f>D35/F35</f>
        <v>0.9511357206369736</v>
      </c>
      <c r="H35" s="12"/>
      <c r="I35" s="12"/>
      <c r="J35" s="19"/>
      <c r="K35" s="19"/>
      <c r="L35" s="19"/>
      <c r="M35" s="13"/>
      <c r="P35" s="10">
        <v>23383</v>
      </c>
      <c r="Q35" s="10">
        <v>1245</v>
      </c>
      <c r="R35" s="10">
        <f>P35+Q35</f>
        <v>24628</v>
      </c>
      <c r="S35" s="13">
        <f>P35/R35</f>
        <v>0.9494477830112068</v>
      </c>
    </row>
    <row r="36" spans="1:19" x14ac:dyDescent="0.25">
      <c r="B36"/>
      <c r="C36"/>
      <c r="G36"/>
      <c r="I36"/>
      <c r="M36"/>
    </row>
    <row r="37" spans="1:19" x14ac:dyDescent="0.25">
      <c r="A37" t="s">
        <v>30</v>
      </c>
    </row>
    <row r="38" spans="1:19" x14ac:dyDescent="0.25">
      <c r="A38" t="s">
        <v>31</v>
      </c>
    </row>
    <row r="39" spans="1:19" x14ac:dyDescent="0.25">
      <c r="B39" s="3">
        <f>9300*30000</f>
        <v>279000000</v>
      </c>
    </row>
    <row r="40" spans="1:19" x14ac:dyDescent="0.25">
      <c r="B40" s="3">
        <f>14000*14693</f>
        <v>205702000</v>
      </c>
    </row>
    <row r="41" spans="1:19" x14ac:dyDescent="0.25">
      <c r="B41" s="3">
        <f>B39-B40</f>
        <v>73298000</v>
      </c>
    </row>
  </sheetData>
  <mergeCells count="10">
    <mergeCell ref="N1:O1"/>
    <mergeCell ref="P27:Q27"/>
    <mergeCell ref="N27:O27"/>
    <mergeCell ref="B2:C2"/>
    <mergeCell ref="H2:K2"/>
    <mergeCell ref="B25:G25"/>
    <mergeCell ref="I25:K25"/>
    <mergeCell ref="C27:G27"/>
    <mergeCell ref="B22:G22"/>
    <mergeCell ref="B17:G17"/>
  </mergeCells>
  <conditionalFormatting sqref="G1:G16 G26 G28:G1048576 G23:G24 G18:G21">
    <cfRule type="colorScale" priority="12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2:M1048576 M1:M30">
    <cfRule type="colorScale" priority="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">
    <cfRule type="colorScale" priority="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1:S2">
    <cfRule type="colorScale" priority="3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1:S28 S30:S1048576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9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