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0620" yWindow="0" windowWidth="25600" windowHeight="16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66" i="1"/>
  <c r="T57" i="1"/>
  <c r="T58" i="1"/>
  <c r="T59" i="1"/>
  <c r="T60" i="1"/>
  <c r="T61" i="1"/>
  <c r="T62" i="1"/>
  <c r="T56" i="1"/>
  <c r="T54" i="1"/>
  <c r="E57" i="1"/>
  <c r="E58" i="1"/>
  <c r="E59" i="1"/>
  <c r="E60" i="1"/>
  <c r="E61" i="1"/>
  <c r="E62" i="1"/>
  <c r="E56" i="1"/>
  <c r="E54" i="1"/>
  <c r="T44" i="1"/>
  <c r="T45" i="1"/>
  <c r="T46" i="1"/>
  <c r="T47" i="1"/>
  <c r="T48" i="1"/>
  <c r="T49" i="1"/>
  <c r="T43" i="1"/>
  <c r="T41" i="1"/>
  <c r="E44" i="1"/>
  <c r="E45" i="1"/>
  <c r="E46" i="1"/>
  <c r="E47" i="1"/>
  <c r="E48" i="1"/>
  <c r="E49" i="1"/>
  <c r="E43" i="1"/>
  <c r="E41" i="1"/>
  <c r="D44" i="1"/>
  <c r="D45" i="1"/>
  <c r="D46" i="1"/>
  <c r="D47" i="1"/>
  <c r="D48" i="1"/>
  <c r="D49" i="1"/>
  <c r="D43" i="1"/>
  <c r="D41" i="1"/>
  <c r="S18" i="1"/>
  <c r="S19" i="1"/>
  <c r="S20" i="1"/>
  <c r="S21" i="1"/>
  <c r="S22" i="1"/>
  <c r="S23" i="1"/>
  <c r="R18" i="1"/>
  <c r="R19" i="1"/>
  <c r="R20" i="1"/>
  <c r="R21" i="1"/>
  <c r="R22" i="1"/>
  <c r="R23" i="1"/>
  <c r="S17" i="1"/>
  <c r="R17" i="1"/>
  <c r="S15" i="1"/>
  <c r="R15" i="1"/>
  <c r="T18" i="1"/>
  <c r="T19" i="1"/>
  <c r="T20" i="1"/>
  <c r="T21" i="1"/>
  <c r="T22" i="1"/>
  <c r="T23" i="1"/>
  <c r="T17" i="1"/>
  <c r="T15" i="1"/>
  <c r="T14" i="1"/>
  <c r="E18" i="1"/>
  <c r="E19" i="1"/>
  <c r="E20" i="1"/>
  <c r="E21" i="1"/>
  <c r="E22" i="1"/>
  <c r="E23" i="1"/>
  <c r="E17" i="1"/>
  <c r="E15" i="1"/>
  <c r="R31" i="1"/>
  <c r="S31" i="1"/>
  <c r="R32" i="1"/>
  <c r="S32" i="1"/>
  <c r="R33" i="1"/>
  <c r="S33" i="1"/>
  <c r="R34" i="1"/>
  <c r="S34" i="1"/>
  <c r="R35" i="1"/>
  <c r="S35" i="1"/>
  <c r="R36" i="1"/>
  <c r="S36" i="1"/>
  <c r="S30" i="1"/>
  <c r="R30" i="1"/>
  <c r="S28" i="1"/>
  <c r="R28" i="1"/>
  <c r="T31" i="1"/>
  <c r="T32" i="1"/>
  <c r="T33" i="1"/>
  <c r="T34" i="1"/>
  <c r="T35" i="1"/>
  <c r="T36" i="1"/>
  <c r="T30" i="1"/>
  <c r="T28" i="1"/>
  <c r="E31" i="1"/>
  <c r="E32" i="1"/>
  <c r="E33" i="1"/>
  <c r="E34" i="1"/>
  <c r="E35" i="1"/>
  <c r="E36" i="1"/>
  <c r="E30" i="1"/>
  <c r="E28" i="1"/>
  <c r="R6" i="1"/>
  <c r="S6" i="1"/>
  <c r="R7" i="1"/>
  <c r="S7" i="1"/>
  <c r="R8" i="1"/>
  <c r="S8" i="1"/>
  <c r="R9" i="1"/>
  <c r="S9" i="1"/>
  <c r="R10" i="1"/>
  <c r="S10" i="1"/>
  <c r="R11" i="1"/>
  <c r="S11" i="1"/>
  <c r="S5" i="1"/>
  <c r="R5" i="1"/>
  <c r="S3" i="1"/>
  <c r="R3" i="1"/>
  <c r="T6" i="1"/>
  <c r="T7" i="1"/>
  <c r="T8" i="1"/>
  <c r="T9" i="1"/>
  <c r="T10" i="1"/>
  <c r="T11" i="1"/>
  <c r="T5" i="1"/>
  <c r="T3" i="1"/>
  <c r="E11" i="1"/>
  <c r="E10" i="1"/>
  <c r="E9" i="1"/>
  <c r="E8" i="1"/>
  <c r="E7" i="1"/>
  <c r="E6" i="1"/>
  <c r="E5" i="1"/>
  <c r="E3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66" i="1"/>
  <c r="T55" i="1"/>
  <c r="T53" i="1"/>
  <c r="H54" i="1"/>
  <c r="H55" i="1"/>
  <c r="H56" i="1"/>
  <c r="H57" i="1"/>
  <c r="H58" i="1"/>
  <c r="H59" i="1"/>
  <c r="H60" i="1"/>
  <c r="H61" i="1"/>
  <c r="H62" i="1"/>
  <c r="H53" i="1"/>
  <c r="E55" i="1"/>
  <c r="E53" i="1"/>
  <c r="T42" i="1"/>
  <c r="T40" i="1"/>
  <c r="H41" i="1"/>
  <c r="H42" i="1"/>
  <c r="H43" i="1"/>
  <c r="H44" i="1"/>
  <c r="H45" i="1"/>
  <c r="H46" i="1"/>
  <c r="H47" i="1"/>
  <c r="H48" i="1"/>
  <c r="H49" i="1"/>
  <c r="H40" i="1"/>
  <c r="E42" i="1"/>
  <c r="E40" i="1"/>
  <c r="C41" i="1"/>
  <c r="C42" i="1"/>
  <c r="C43" i="1"/>
  <c r="C44" i="1"/>
  <c r="C45" i="1"/>
  <c r="C46" i="1"/>
  <c r="C47" i="1"/>
  <c r="C48" i="1"/>
  <c r="C49" i="1"/>
  <c r="C40" i="1"/>
  <c r="B41" i="1"/>
  <c r="B42" i="1"/>
  <c r="B43" i="1"/>
  <c r="B44" i="1"/>
  <c r="B45" i="1"/>
  <c r="B46" i="1"/>
  <c r="B47" i="1"/>
  <c r="B48" i="1"/>
  <c r="B49" i="1"/>
  <c r="B40" i="1"/>
  <c r="T16" i="1"/>
  <c r="T29" i="1"/>
  <c r="T27" i="1"/>
  <c r="T4" i="1"/>
  <c r="T2" i="1"/>
  <c r="R16" i="1"/>
  <c r="S16" i="1"/>
  <c r="S14" i="1"/>
  <c r="R14" i="1"/>
  <c r="R29" i="1"/>
  <c r="S29" i="1"/>
  <c r="S27" i="1"/>
  <c r="R27" i="1"/>
  <c r="R4" i="1"/>
  <c r="S4" i="1"/>
  <c r="S2" i="1"/>
  <c r="R2" i="1"/>
  <c r="H28" i="1"/>
  <c r="H29" i="1"/>
  <c r="H30" i="1"/>
  <c r="H31" i="1"/>
  <c r="H32" i="1"/>
  <c r="H33" i="1"/>
  <c r="H34" i="1"/>
  <c r="H35" i="1"/>
  <c r="H36" i="1"/>
  <c r="H27" i="1"/>
  <c r="H15" i="1"/>
  <c r="H16" i="1"/>
  <c r="H17" i="1"/>
  <c r="H18" i="1"/>
  <c r="H19" i="1"/>
  <c r="H20" i="1"/>
  <c r="H21" i="1"/>
  <c r="H22" i="1"/>
  <c r="H23" i="1"/>
  <c r="H14" i="1"/>
  <c r="G15" i="1"/>
  <c r="G16" i="1"/>
  <c r="G17" i="1"/>
  <c r="G18" i="1"/>
  <c r="G19" i="1"/>
  <c r="G20" i="1"/>
  <c r="G21" i="1"/>
  <c r="G22" i="1"/>
  <c r="G23" i="1"/>
  <c r="G14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4" i="1"/>
  <c r="E14" i="1"/>
  <c r="E16" i="1"/>
  <c r="E27" i="1"/>
  <c r="E29" i="1"/>
  <c r="E2" i="1"/>
</calcChain>
</file>

<file path=xl/sharedStrings.xml><?xml version="1.0" encoding="utf-8"?>
<sst xmlns="http://schemas.openxmlformats.org/spreadsheetml/2006/main" count="49" uniqueCount="32">
  <si>
    <t>Peak (run 1)</t>
  </si>
  <si>
    <t>Peak (run 2)</t>
  </si>
  <si>
    <t>Lagtime (run 1)</t>
  </si>
  <si>
    <t>Lagtime (run 2)</t>
  </si>
  <si>
    <t>ttPeak (run 1)</t>
  </si>
  <si>
    <t>ttPeak (run2)</t>
  </si>
  <si>
    <t>Avg Peak</t>
  </si>
  <si>
    <t>Avg ttPeak</t>
  </si>
  <si>
    <t>Avg Lagtime</t>
  </si>
  <si>
    <t>TF [pM]</t>
  </si>
  <si>
    <t>AVG PEAK, P [uM]</t>
  </si>
  <si>
    <t>AVG T_P - AVG T [min]</t>
  </si>
  <si>
    <t>AVG T [min]</t>
  </si>
  <si>
    <t>+SE</t>
  </si>
  <si>
    <t>-SE</t>
  </si>
  <si>
    <t>STDEV</t>
  </si>
  <si>
    <t>ttPeak (run 1)-Lagtime (run 1)</t>
  </si>
  <si>
    <t>ttPeak (run 2)-Lagtime (run 2)</t>
  </si>
  <si>
    <t>Avg (ttPeak - Lagtime)</t>
  </si>
  <si>
    <t>AVG (T_P-T) [min]</t>
  </si>
  <si>
    <t>ETP (run 1)</t>
  </si>
  <si>
    <t>ETP (run 2)</t>
  </si>
  <si>
    <t>AVG ETP [uM min]</t>
  </si>
  <si>
    <t>Avg ETP</t>
  </si>
  <si>
    <t>TF</t>
  </si>
  <si>
    <t>X2</t>
  </si>
  <si>
    <t>Product</t>
  </si>
  <si>
    <t>Peak (run 3)</t>
  </si>
  <si>
    <t>Lagtime (run 3)</t>
  </si>
  <si>
    <t>ttPeak (run 3)</t>
  </si>
  <si>
    <t>ttPeak (run 3)-Lagtime (run 3)</t>
  </si>
  <si>
    <t>ETP (run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</si>
</sst>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AVG PEAK, P [uM]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718066491689"/>
                  <c:y val="0.1374570446735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Sheet1!$T$2:$T$11</c:f>
                <c:numCache>
                  <c:formatCode>General</c:formatCode>
                  <c:ptCount val="10"/>
                  <c:pt idx="0">
                    <c:v>0.000502045814642421</c:v>
                  </c:pt>
                  <c:pt idx="1">
                    <c:v>0.00429577699607417</c:v>
                  </c:pt>
                  <c:pt idx="2">
                    <c:v>0.0065124534547281</c:v>
                  </c:pt>
                  <c:pt idx="3">
                    <c:v>0.0042717716855344</c:v>
                  </c:pt>
                  <c:pt idx="4">
                    <c:v>0.0144173587502473</c:v>
                  </c:pt>
                  <c:pt idx="5">
                    <c:v>0.0225273589219864</c:v>
                  </c:pt>
                  <c:pt idx="6">
                    <c:v>0.0177233217353106</c:v>
                  </c:pt>
                  <c:pt idx="7">
                    <c:v>0.0243544903457248</c:v>
                  </c:pt>
                  <c:pt idx="8">
                    <c:v>0.0666330581118212</c:v>
                  </c:pt>
                  <c:pt idx="9">
                    <c:v>0.0035636077225194</c:v>
                  </c:pt>
                </c:numCache>
              </c:numRef>
            </c:plus>
            <c:minus>
              <c:numRef>
                <c:f>Sheet1!$T$2:$T$11</c:f>
                <c:numCache>
                  <c:formatCode>General</c:formatCode>
                  <c:ptCount val="10"/>
                  <c:pt idx="0">
                    <c:v>0.000502045814642421</c:v>
                  </c:pt>
                  <c:pt idx="1">
                    <c:v>0.00429577699607417</c:v>
                  </c:pt>
                  <c:pt idx="2">
                    <c:v>0.0065124534547281</c:v>
                  </c:pt>
                  <c:pt idx="3">
                    <c:v>0.0042717716855344</c:v>
                  </c:pt>
                  <c:pt idx="4">
                    <c:v>0.0144173587502473</c:v>
                  </c:pt>
                  <c:pt idx="5">
                    <c:v>0.0225273589219864</c:v>
                  </c:pt>
                  <c:pt idx="6">
                    <c:v>0.0177233217353106</c:v>
                  </c:pt>
                  <c:pt idx="7">
                    <c:v>0.0243544903457248</c:v>
                  </c:pt>
                  <c:pt idx="8">
                    <c:v>0.0666330581118212</c:v>
                  </c:pt>
                  <c:pt idx="9">
                    <c:v>0.0035636077225194</c:v>
                  </c:pt>
                </c:numCache>
              </c:numRef>
            </c:minus>
          </c:errBars>
          <c:xVal>
            <c:numRef>
              <c:f>Sheet1!$G$2:$G$11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7.5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0.156595</c:v>
                </c:pt>
                <c:pt idx="1">
                  <c:v>0.17463</c:v>
                </c:pt>
                <c:pt idx="2">
                  <c:v>0.165005</c:v>
                </c:pt>
                <c:pt idx="3">
                  <c:v>0.171136666666667</c:v>
                </c:pt>
                <c:pt idx="4">
                  <c:v>0.165933333333333</c:v>
                </c:pt>
                <c:pt idx="5">
                  <c:v>0.21554</c:v>
                </c:pt>
                <c:pt idx="6">
                  <c:v>0.230133333333333</c:v>
                </c:pt>
                <c:pt idx="7">
                  <c:v>0.2683</c:v>
                </c:pt>
                <c:pt idx="8">
                  <c:v>0.259253333333333</c:v>
                </c:pt>
                <c:pt idx="9">
                  <c:v>0.31461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74104"/>
        <c:axId val="-2110122920"/>
      </c:scatterChart>
      <c:valAx>
        <c:axId val="-2131474104"/>
        <c:scaling>
          <c:orientation val="minMax"/>
          <c:max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Tissue Factor [pM]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22920"/>
        <c:crosses val="autoZero"/>
        <c:crossBetween val="midCat"/>
      </c:valAx>
      <c:valAx>
        <c:axId val="-211012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 CAT Peak,</a:t>
                </a:r>
                <a:r>
                  <a:rPr lang="en-US" baseline="0"/>
                  <a:t> P [uM]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47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AVG T_P - AVG T [min]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3643919510061"/>
                  <c:y val="-0.29338418063595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Sheet1!$T$14:$T$23</c:f>
                <c:numCache>
                  <c:formatCode>General</c:formatCode>
                  <c:ptCount val="10"/>
                  <c:pt idx="0">
                    <c:v>2.038246795655518</c:v>
                  </c:pt>
                  <c:pt idx="1">
                    <c:v>1.212985298069738</c:v>
                  </c:pt>
                  <c:pt idx="2">
                    <c:v>1.657739424638255</c:v>
                  </c:pt>
                  <c:pt idx="3">
                    <c:v>0.871531219559386</c:v>
                  </c:pt>
                  <c:pt idx="4">
                    <c:v>0.474517298595812</c:v>
                  </c:pt>
                  <c:pt idx="5">
                    <c:v>0.471204131277871</c:v>
                  </c:pt>
                  <c:pt idx="6">
                    <c:v>0.372916433891918</c:v>
                  </c:pt>
                  <c:pt idx="7">
                    <c:v>0.338526217596215</c:v>
                  </c:pt>
                  <c:pt idx="8">
                    <c:v>1.793785568753041</c:v>
                  </c:pt>
                  <c:pt idx="9">
                    <c:v>0.224573670169353</c:v>
                  </c:pt>
                </c:numCache>
              </c:numRef>
            </c:plus>
            <c:minus>
              <c:numRef>
                <c:f>Sheet1!$T$14:$T$23</c:f>
                <c:numCache>
                  <c:formatCode>General</c:formatCode>
                  <c:ptCount val="10"/>
                  <c:pt idx="0">
                    <c:v>2.038246795655518</c:v>
                  </c:pt>
                  <c:pt idx="1">
                    <c:v>1.212985298069738</c:v>
                  </c:pt>
                  <c:pt idx="2">
                    <c:v>1.657739424638255</c:v>
                  </c:pt>
                  <c:pt idx="3">
                    <c:v>0.871531219559386</c:v>
                  </c:pt>
                  <c:pt idx="4">
                    <c:v>0.474517298595812</c:v>
                  </c:pt>
                  <c:pt idx="5">
                    <c:v>0.471204131277871</c:v>
                  </c:pt>
                  <c:pt idx="6">
                    <c:v>0.372916433891918</c:v>
                  </c:pt>
                  <c:pt idx="7">
                    <c:v>0.338526217596215</c:v>
                  </c:pt>
                  <c:pt idx="8">
                    <c:v>1.793785568753041</c:v>
                  </c:pt>
                  <c:pt idx="9">
                    <c:v>0.224573670169353</c:v>
                  </c:pt>
                </c:numCache>
              </c:numRef>
            </c:minus>
          </c:errBars>
          <c:xVal>
            <c:numRef>
              <c:f>Sheet1!$G$14:$G$23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7.5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</c:numCache>
            </c:numRef>
          </c:xVal>
          <c:yVal>
            <c:numRef>
              <c:f>Sheet1!$H$14:$H$23</c:f>
              <c:numCache>
                <c:formatCode>General</c:formatCode>
                <c:ptCount val="10"/>
                <c:pt idx="0">
                  <c:v>4.005000000000001</c:v>
                </c:pt>
                <c:pt idx="1">
                  <c:v>3.783333333333334</c:v>
                </c:pt>
                <c:pt idx="2">
                  <c:v>3.720000000000001</c:v>
                </c:pt>
                <c:pt idx="3">
                  <c:v>3.67</c:v>
                </c:pt>
                <c:pt idx="4">
                  <c:v>3.74</c:v>
                </c:pt>
                <c:pt idx="5">
                  <c:v>3.076666666666667</c:v>
                </c:pt>
                <c:pt idx="6">
                  <c:v>2.963333333333334</c:v>
                </c:pt>
                <c:pt idx="7">
                  <c:v>2.56</c:v>
                </c:pt>
                <c:pt idx="8">
                  <c:v>2.52</c:v>
                </c:pt>
                <c:pt idx="9">
                  <c:v>1.663333333333334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88408"/>
        <c:axId val="-2110083192"/>
      </c:scatterChart>
      <c:valAx>
        <c:axId val="-2110088408"/>
        <c:scaling>
          <c:orientation val="minMax"/>
          <c:max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Tissue Factor [pM]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83192"/>
        <c:crosses val="autoZero"/>
        <c:crossBetween val="midCat"/>
      </c:valAx>
      <c:valAx>
        <c:axId val="-211008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T_P - Avg. T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8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AVG T [min]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288993875765529"/>
                  <c:y val="-0.121961942257218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Sheet1!$T$27:$T$36</c:f>
                <c:numCache>
                  <c:formatCode>General</c:formatCode>
                  <c:ptCount val="10"/>
                  <c:pt idx="0">
                    <c:v>1.520279579551073</c:v>
                  </c:pt>
                  <c:pt idx="1">
                    <c:v>0.819776392276169</c:v>
                  </c:pt>
                  <c:pt idx="2">
                    <c:v>1.05358910396796</c:v>
                  </c:pt>
                  <c:pt idx="3">
                    <c:v>0.53163270528941</c:v>
                  </c:pt>
                  <c:pt idx="4">
                    <c:v>0.344286702231343</c:v>
                  </c:pt>
                  <c:pt idx="5">
                    <c:v>0.362950869035098</c:v>
                  </c:pt>
                  <c:pt idx="6">
                    <c:v>0.305668665933117</c:v>
                  </c:pt>
                  <c:pt idx="7">
                    <c:v>0.300499584026334</c:v>
                  </c:pt>
                  <c:pt idx="8">
                    <c:v>0.824034788909627</c:v>
                  </c:pt>
                  <c:pt idx="9">
                    <c:v>0.161658075373095</c:v>
                  </c:pt>
                </c:numCache>
              </c:numRef>
            </c:plus>
            <c:minus>
              <c:numRef>
                <c:f>Sheet1!$T$27:$T$36</c:f>
                <c:numCache>
                  <c:formatCode>General</c:formatCode>
                  <c:ptCount val="10"/>
                  <c:pt idx="0">
                    <c:v>1.520279579551073</c:v>
                  </c:pt>
                  <c:pt idx="1">
                    <c:v>0.819776392276169</c:v>
                  </c:pt>
                  <c:pt idx="2">
                    <c:v>1.05358910396796</c:v>
                  </c:pt>
                  <c:pt idx="3">
                    <c:v>0.53163270528941</c:v>
                  </c:pt>
                  <c:pt idx="4">
                    <c:v>0.344286702231343</c:v>
                  </c:pt>
                  <c:pt idx="5">
                    <c:v>0.362950869035098</c:v>
                  </c:pt>
                  <c:pt idx="6">
                    <c:v>0.305668665933117</c:v>
                  </c:pt>
                  <c:pt idx="7">
                    <c:v>0.300499584026334</c:v>
                  </c:pt>
                  <c:pt idx="8">
                    <c:v>0.824034788909627</c:v>
                  </c:pt>
                  <c:pt idx="9">
                    <c:v>0.161658075373095</c:v>
                  </c:pt>
                </c:numCache>
              </c:numRef>
            </c:minus>
          </c:errBars>
          <c:xVal>
            <c:numRef>
              <c:f>Sheet1!$G$27:$G$36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7.5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</c:numCache>
            </c:numRef>
          </c:xVal>
          <c:yVal>
            <c:numRef>
              <c:f>Sheet1!$H$27:$H$36</c:f>
              <c:numCache>
                <c:formatCode>General</c:formatCode>
                <c:ptCount val="10"/>
                <c:pt idx="0">
                  <c:v>7.365</c:v>
                </c:pt>
                <c:pt idx="1">
                  <c:v>5.426666666666666</c:v>
                </c:pt>
                <c:pt idx="2">
                  <c:v>4.814999999999999</c:v>
                </c:pt>
                <c:pt idx="3">
                  <c:v>4.096666666666666</c:v>
                </c:pt>
                <c:pt idx="4">
                  <c:v>3.783333333333333</c:v>
                </c:pt>
                <c:pt idx="5">
                  <c:v>2.613333333333333</c:v>
                </c:pt>
                <c:pt idx="6">
                  <c:v>2.353333333333333</c:v>
                </c:pt>
                <c:pt idx="7">
                  <c:v>2.02</c:v>
                </c:pt>
                <c:pt idx="8">
                  <c:v>2.093333333333333</c:v>
                </c:pt>
                <c:pt idx="9">
                  <c:v>1.576666666666666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51480"/>
        <c:axId val="-2110046184"/>
      </c:scatterChart>
      <c:valAx>
        <c:axId val="-2110051480"/>
        <c:scaling>
          <c:orientation val="minMax"/>
          <c:max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Tissue Factor [pM]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46184"/>
        <c:crosses val="autoZero"/>
        <c:crossBetween val="midCat"/>
      </c:valAx>
      <c:valAx>
        <c:axId val="-2110046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Lag Time, T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5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Sheet1!$H$39</c:f>
              <c:strCache>
                <c:ptCount val="1"/>
                <c:pt idx="0">
                  <c:v>AVG (T_P-T) [min]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3643919510061"/>
                  <c:y val="-0.29338418063595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Sheet1!$T$40:$T$49</c:f>
                <c:numCache>
                  <c:formatCode>General</c:formatCode>
                  <c:ptCount val="10"/>
                  <c:pt idx="0">
                    <c:v>0.162634559672906</c:v>
                  </c:pt>
                  <c:pt idx="1">
                    <c:v>0.110151410945722</c:v>
                  </c:pt>
                  <c:pt idx="2">
                    <c:v>0.226274169979695</c:v>
                  </c:pt>
                  <c:pt idx="3">
                    <c:v>0.225166604983954</c:v>
                  </c:pt>
                  <c:pt idx="4">
                    <c:v>0.13</c:v>
                  </c:pt>
                  <c:pt idx="5">
                    <c:v>0.0665832811847941</c:v>
                  </c:pt>
                  <c:pt idx="6">
                    <c:v>0.174737898961082</c:v>
                  </c:pt>
                  <c:pt idx="7">
                    <c:v>0.190525588832577</c:v>
                  </c:pt>
                  <c:pt idx="8">
                    <c:v>0.798999374217528</c:v>
                  </c:pt>
                  <c:pt idx="9">
                    <c:v>0.00577350269189626</c:v>
                  </c:pt>
                </c:numCache>
              </c:numRef>
            </c:plus>
            <c:minus>
              <c:numRef>
                <c:f>Sheet1!$T$40:$T$49</c:f>
                <c:numCache>
                  <c:formatCode>General</c:formatCode>
                  <c:ptCount val="10"/>
                  <c:pt idx="0">
                    <c:v>0.162634559672906</c:v>
                  </c:pt>
                  <c:pt idx="1">
                    <c:v>0.110151410945722</c:v>
                  </c:pt>
                  <c:pt idx="2">
                    <c:v>0.226274169979695</c:v>
                  </c:pt>
                  <c:pt idx="3">
                    <c:v>0.225166604983954</c:v>
                  </c:pt>
                  <c:pt idx="4">
                    <c:v>0.13</c:v>
                  </c:pt>
                  <c:pt idx="5">
                    <c:v>0.0665832811847941</c:v>
                  </c:pt>
                  <c:pt idx="6">
                    <c:v>0.174737898961082</c:v>
                  </c:pt>
                  <c:pt idx="7">
                    <c:v>0.190525588832577</c:v>
                  </c:pt>
                  <c:pt idx="8">
                    <c:v>0.798999374217528</c:v>
                  </c:pt>
                  <c:pt idx="9">
                    <c:v>0.00577350269189626</c:v>
                  </c:pt>
                </c:numCache>
              </c:numRef>
            </c:minus>
          </c:errBars>
          <c:xVal>
            <c:numRef>
              <c:f>Sheet1!$G$40:$G$49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7.5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</c:numCache>
            </c:numRef>
          </c:xVal>
          <c:yVal>
            <c:numRef>
              <c:f>Sheet1!$H$40:$H$49</c:f>
              <c:numCache>
                <c:formatCode>General</c:formatCode>
                <c:ptCount val="10"/>
                <c:pt idx="0">
                  <c:v>4.005000000000001</c:v>
                </c:pt>
                <c:pt idx="1">
                  <c:v>3.783333333333333</c:v>
                </c:pt>
                <c:pt idx="2">
                  <c:v>3.72</c:v>
                </c:pt>
                <c:pt idx="3">
                  <c:v>3.67</c:v>
                </c:pt>
                <c:pt idx="4">
                  <c:v>3.74</c:v>
                </c:pt>
                <c:pt idx="5">
                  <c:v>3.076666666666667</c:v>
                </c:pt>
                <c:pt idx="6">
                  <c:v>2.963333333333333</c:v>
                </c:pt>
                <c:pt idx="7">
                  <c:v>2.56</c:v>
                </c:pt>
                <c:pt idx="8">
                  <c:v>2.52</c:v>
                </c:pt>
                <c:pt idx="9">
                  <c:v>1.663333333333333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14264"/>
        <c:axId val="-2110009032"/>
      </c:scatterChart>
      <c:valAx>
        <c:axId val="-2110014264"/>
        <c:scaling>
          <c:orientation val="minMax"/>
          <c:max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Tissue Factor [pM]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09032"/>
        <c:crosses val="autoZero"/>
        <c:crossBetween val="midCat"/>
      </c:valAx>
      <c:valAx>
        <c:axId val="-211000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(T_P - T)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1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AVG ETP [uM min]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Sheet1!$T$53:$T$62</c:f>
                <c:numCache>
                  <c:formatCode>General</c:formatCode>
                  <c:ptCount val="10"/>
                  <c:pt idx="0">
                    <c:v>0.0388908729652601</c:v>
                  </c:pt>
                  <c:pt idx="1">
                    <c:v>0.033669119877617</c:v>
                  </c:pt>
                  <c:pt idx="2">
                    <c:v>0.0228607622357611</c:v>
                  </c:pt>
                  <c:pt idx="3">
                    <c:v>0.0432959155117431</c:v>
                  </c:pt>
                  <c:pt idx="4">
                    <c:v>0.0913179184680276</c:v>
                  </c:pt>
                  <c:pt idx="5">
                    <c:v>0.112019937064792</c:v>
                  </c:pt>
                  <c:pt idx="6">
                    <c:v>0.148253835138702</c:v>
                  </c:pt>
                  <c:pt idx="7">
                    <c:v>0.19970027449489</c:v>
                  </c:pt>
                  <c:pt idx="8">
                    <c:v>0.0878138857660525</c:v>
                  </c:pt>
                  <c:pt idx="9">
                    <c:v>0.0697987000834065</c:v>
                  </c:pt>
                </c:numCache>
              </c:numRef>
            </c:plus>
            <c:minus>
              <c:numRef>
                <c:f>Sheet1!$T$53:$T$62</c:f>
                <c:numCache>
                  <c:formatCode>General</c:formatCode>
                  <c:ptCount val="10"/>
                  <c:pt idx="0">
                    <c:v>0.0388908729652601</c:v>
                  </c:pt>
                  <c:pt idx="1">
                    <c:v>0.033669119877617</c:v>
                  </c:pt>
                  <c:pt idx="2">
                    <c:v>0.0228607622357611</c:v>
                  </c:pt>
                  <c:pt idx="3">
                    <c:v>0.0432959155117431</c:v>
                  </c:pt>
                  <c:pt idx="4">
                    <c:v>0.0913179184680276</c:v>
                  </c:pt>
                  <c:pt idx="5">
                    <c:v>0.112019937064792</c:v>
                  </c:pt>
                  <c:pt idx="6">
                    <c:v>0.148253835138702</c:v>
                  </c:pt>
                  <c:pt idx="7">
                    <c:v>0.19970027449489</c:v>
                  </c:pt>
                  <c:pt idx="8">
                    <c:v>0.0878138857660525</c:v>
                  </c:pt>
                  <c:pt idx="9">
                    <c:v>0.0697987000834065</c:v>
                  </c:pt>
                </c:numCache>
              </c:numRef>
            </c:minus>
          </c:errBars>
          <c:xVal>
            <c:numRef>
              <c:f>Sheet1!$G$53:$G$62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2.5</c:v>
                </c:pt>
                <c:pt idx="5">
                  <c:v>5.0</c:v>
                </c:pt>
                <c:pt idx="6">
                  <c:v>7.5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</c:numCache>
            </c:numRef>
          </c:xVal>
          <c:yVal>
            <c:numRef>
              <c:f>Sheet1!$H$53:$H$62</c:f>
              <c:numCache>
                <c:formatCode>General</c:formatCode>
                <c:ptCount val="10"/>
                <c:pt idx="0">
                  <c:v>1.31183</c:v>
                </c:pt>
                <c:pt idx="1">
                  <c:v>1.329223333333333</c:v>
                </c:pt>
                <c:pt idx="2">
                  <c:v>1.200165</c:v>
                </c:pt>
                <c:pt idx="3">
                  <c:v>1.22711</c:v>
                </c:pt>
                <c:pt idx="4">
                  <c:v>1.255833333333333</c:v>
                </c:pt>
                <c:pt idx="5">
                  <c:v>1.29122</c:v>
                </c:pt>
                <c:pt idx="6">
                  <c:v>1.389443333333333</c:v>
                </c:pt>
                <c:pt idx="7">
                  <c:v>1.445443333333333</c:v>
                </c:pt>
                <c:pt idx="8">
                  <c:v>1.297443333333333</c:v>
                </c:pt>
                <c:pt idx="9">
                  <c:v>1.290223333333333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Sheet1!$A$66:$A$145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2.0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3.0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4.0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5.0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6.0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7.0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8.0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9.0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10.0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11.0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12.0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13.0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14.0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15.0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16.0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17.0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18.0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19.0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20.0</c:v>
                </c:pt>
              </c:numCache>
            </c:numRef>
          </c:xVal>
          <c:yVal>
            <c:numRef>
              <c:f>Sheet1!$C$66:$C$145</c:f>
              <c:numCache>
                <c:formatCode>General</c:formatCode>
                <c:ptCount val="80"/>
                <c:pt idx="0">
                  <c:v>1.265853753929513</c:v>
                </c:pt>
                <c:pt idx="1">
                  <c:v>1.271493632397417</c:v>
                </c:pt>
                <c:pt idx="2">
                  <c:v>1.276929382298304</c:v>
                </c:pt>
                <c:pt idx="3">
                  <c:v>1.282161003632176</c:v>
                </c:pt>
                <c:pt idx="4">
                  <c:v>1.287188496399031</c:v>
                </c:pt>
                <c:pt idx="5">
                  <c:v>1.29201186059887</c:v>
                </c:pt>
                <c:pt idx="6">
                  <c:v>1.296631096231692</c:v>
                </c:pt>
                <c:pt idx="7">
                  <c:v>1.301046203297499</c:v>
                </c:pt>
                <c:pt idx="8">
                  <c:v>1.30525718179629</c:v>
                </c:pt>
                <c:pt idx="9">
                  <c:v>1.309264031728064</c:v>
                </c:pt>
                <c:pt idx="10">
                  <c:v>1.313066753092823</c:v>
                </c:pt>
                <c:pt idx="11">
                  <c:v>1.316665345890565</c:v>
                </c:pt>
                <c:pt idx="12">
                  <c:v>1.320059810121291</c:v>
                </c:pt>
                <c:pt idx="13">
                  <c:v>1.323250145785001</c:v>
                </c:pt>
                <c:pt idx="14">
                  <c:v>1.326236352881695</c:v>
                </c:pt>
                <c:pt idx="15">
                  <c:v>1.329018431411372</c:v>
                </c:pt>
                <c:pt idx="16">
                  <c:v>1.331596381374034</c:v>
                </c:pt>
                <c:pt idx="17">
                  <c:v>1.333970202769679</c:v>
                </c:pt>
                <c:pt idx="18">
                  <c:v>1.336139895598309</c:v>
                </c:pt>
                <c:pt idx="19">
                  <c:v>1.338105459859922</c:v>
                </c:pt>
                <c:pt idx="20">
                  <c:v>1.339866895554519</c:v>
                </c:pt>
                <c:pt idx="21">
                  <c:v>1.3414242026821</c:v>
                </c:pt>
                <c:pt idx="22">
                  <c:v>1.342777381242665</c:v>
                </c:pt>
                <c:pt idx="23">
                  <c:v>1.343926431236213</c:v>
                </c:pt>
                <c:pt idx="24">
                  <c:v>1.344871352662746</c:v>
                </c:pt>
                <c:pt idx="25">
                  <c:v>1.345612145522262</c:v>
                </c:pt>
                <c:pt idx="26">
                  <c:v>1.346148809814762</c:v>
                </c:pt>
                <c:pt idx="27">
                  <c:v>1.346481345540247</c:v>
                </c:pt>
                <c:pt idx="28">
                  <c:v>1.346609752698715</c:v>
                </c:pt>
                <c:pt idx="29">
                  <c:v>1.346534031290166</c:v>
                </c:pt>
                <c:pt idx="30">
                  <c:v>1.346254181314602</c:v>
                </c:pt>
                <c:pt idx="31">
                  <c:v>1.345770202772022</c:v>
                </c:pt>
                <c:pt idx="32">
                  <c:v>1.345082095662425</c:v>
                </c:pt>
                <c:pt idx="33">
                  <c:v>1.344189859985813</c:v>
                </c:pt>
                <c:pt idx="34">
                  <c:v>1.343093495742184</c:v>
                </c:pt>
                <c:pt idx="35">
                  <c:v>1.341793002931539</c:v>
                </c:pt>
                <c:pt idx="36">
                  <c:v>1.340288381553878</c:v>
                </c:pt>
                <c:pt idx="37">
                  <c:v>1.338579631609201</c:v>
                </c:pt>
                <c:pt idx="38">
                  <c:v>1.336666753097508</c:v>
                </c:pt>
                <c:pt idx="39">
                  <c:v>1.334549746018798</c:v>
                </c:pt>
                <c:pt idx="40">
                  <c:v>1.332228610373073</c:v>
                </c:pt>
                <c:pt idx="41">
                  <c:v>1.329703346160331</c:v>
                </c:pt>
                <c:pt idx="42">
                  <c:v>1.326973953380573</c:v>
                </c:pt>
                <c:pt idx="43">
                  <c:v>1.324040432033799</c:v>
                </c:pt>
                <c:pt idx="44">
                  <c:v>1.320902782120009</c:v>
                </c:pt>
                <c:pt idx="45">
                  <c:v>1.317561003639203</c:v>
                </c:pt>
                <c:pt idx="46">
                  <c:v>1.314015096591381</c:v>
                </c:pt>
                <c:pt idx="47">
                  <c:v>1.310265060976542</c:v>
                </c:pt>
                <c:pt idx="48">
                  <c:v>1.306310896794688</c:v>
                </c:pt>
                <c:pt idx="49">
                  <c:v>1.302152604045817</c:v>
                </c:pt>
                <c:pt idx="50">
                  <c:v>1.29779018272993</c:v>
                </c:pt>
                <c:pt idx="51">
                  <c:v>1.293223632847027</c:v>
                </c:pt>
                <c:pt idx="52">
                  <c:v>1.288452954397108</c:v>
                </c:pt>
                <c:pt idx="53">
                  <c:v>1.283478147380173</c:v>
                </c:pt>
                <c:pt idx="54">
                  <c:v>1.278299211796222</c:v>
                </c:pt>
                <c:pt idx="55">
                  <c:v>1.272916147645254</c:v>
                </c:pt>
                <c:pt idx="56">
                  <c:v>1.267328954927271</c:v>
                </c:pt>
                <c:pt idx="57">
                  <c:v>1.261537633642271</c:v>
                </c:pt>
                <c:pt idx="58">
                  <c:v>1.255542183790255</c:v>
                </c:pt>
                <c:pt idx="59">
                  <c:v>1.249342605371223</c:v>
                </c:pt>
                <c:pt idx="60">
                  <c:v>1.242938898385175</c:v>
                </c:pt>
                <c:pt idx="61">
                  <c:v>1.236331062832111</c:v>
                </c:pt>
                <c:pt idx="62">
                  <c:v>1.22951909871203</c:v>
                </c:pt>
                <c:pt idx="63">
                  <c:v>1.222503006024934</c:v>
                </c:pt>
                <c:pt idx="64">
                  <c:v>1.215282784770821</c:v>
                </c:pt>
                <c:pt idx="65">
                  <c:v>1.207858434949692</c:v>
                </c:pt>
                <c:pt idx="66">
                  <c:v>1.200229956561548</c:v>
                </c:pt>
                <c:pt idx="67">
                  <c:v>1.192397349606387</c:v>
                </c:pt>
                <c:pt idx="68">
                  <c:v>1.184360614084209</c:v>
                </c:pt>
                <c:pt idx="69">
                  <c:v>1.176119749995016</c:v>
                </c:pt>
                <c:pt idx="70">
                  <c:v>1.167674757338807</c:v>
                </c:pt>
                <c:pt idx="71">
                  <c:v>1.159025636115581</c:v>
                </c:pt>
                <c:pt idx="72">
                  <c:v>1.15017238632534</c:v>
                </c:pt>
                <c:pt idx="73">
                  <c:v>1.141115007968082</c:v>
                </c:pt>
                <c:pt idx="74">
                  <c:v>1.131853501043808</c:v>
                </c:pt>
                <c:pt idx="75">
                  <c:v>1.122387865552518</c:v>
                </c:pt>
                <c:pt idx="76">
                  <c:v>1.112718101494212</c:v>
                </c:pt>
                <c:pt idx="77">
                  <c:v>1.102844208868889</c:v>
                </c:pt>
                <c:pt idx="78">
                  <c:v>1.092766187676551</c:v>
                </c:pt>
                <c:pt idx="79">
                  <c:v>1.082484037917196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07384"/>
        <c:axId val="-2095378264"/>
      </c:scatterChart>
      <c:valAx>
        <c:axId val="-2095307384"/>
        <c:scaling>
          <c:orientation val="minMax"/>
          <c:max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Tissue Factor [pM]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78264"/>
        <c:crosses val="autoZero"/>
        <c:crossBetween val="midCat"/>
      </c:valAx>
      <c:valAx>
        <c:axId val="-209537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 CAT Peak,</a:t>
                </a:r>
                <a:r>
                  <a:rPr lang="en-US" baseline="0"/>
                  <a:t> P [uM]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0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31750</xdr:rowOff>
    </xdr:from>
    <xdr:to>
      <xdr:col>15</xdr:col>
      <xdr:colOff>628650</xdr:colOff>
      <xdr:row>10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12</xdr:row>
      <xdr:rowOff>69850</xdr:rowOff>
    </xdr:from>
    <xdr:to>
      <xdr:col>15</xdr:col>
      <xdr:colOff>641350</xdr:colOff>
      <xdr:row>22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107950</xdr:colOff>
      <xdr:row>25</xdr:row>
      <xdr:rowOff>82550</xdr:rowOff>
    </xdr:from>
    <xdr:to>
      <xdr:col>15</xdr:col>
      <xdr:colOff>641350</xdr:colOff>
      <xdr:row>35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101600</xdr:colOff>
      <xdr:row>38</xdr:row>
      <xdr:rowOff>152400</xdr:rowOff>
    </xdr:from>
    <xdr:to>
      <xdr:col>15</xdr:col>
      <xdr:colOff>635000</xdr:colOff>
      <xdr:row>49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101600</xdr:colOff>
      <xdr:row>52</xdr:row>
      <xdr:rowOff>0</xdr:rowOff>
    </xdr:from>
    <xdr:to>
      <xdr:col>15</xdr:col>
      <xdr:colOff>635000</xdr:colOff>
      <xdr:row>62</xdr:row>
      <xdr:rowOff>69850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abSelected="1" workbookViewId="0"/>
  </sheetViews>
  <sheetFormatPr baseColWidth="10" defaultColWidth="8.83203125" defaultRowHeight="14" x14ac:dyDescent="0"/>
  <sheetData>
    <row r="1" spans="1:20">
      <c r="A1" t="s">
        <v>9</v>
      </c>
      <c r="B1" t="s">
        <v>0</v>
      </c>
      <c r="C1" t="s">
        <v>1</v>
      </c>
      <c r="D1" t="s">
        <v>27</v>
      </c>
      <c r="E1" t="s">
        <v>6</v>
      </c>
      <c r="G1" t="s">
        <v>9</v>
      </c>
      <c r="H1" t="s">
        <v>10</v>
      </c>
      <c r="R1" s="1" t="s">
        <v>13</v>
      </c>
      <c r="S1" s="1" t="s">
        <v>14</v>
      </c>
      <c r="T1" t="s">
        <v>15</v>
      </c>
    </row>
    <row r="2" spans="1:20">
      <c r="A2">
        <v>0.25</v>
      </c>
      <c r="B2">
        <v>156.24</v>
      </c>
      <c r="C2">
        <v>156.94999999999999</v>
      </c>
      <c r="E2">
        <f>AVERAGE(B2:C2)</f>
        <v>156.595</v>
      </c>
      <c r="G2">
        <f>A2</f>
        <v>0.25</v>
      </c>
      <c r="H2">
        <f>E2/1000</f>
        <v>0.15659500000000001</v>
      </c>
      <c r="R2">
        <f>STDEV(B2/1000,C2/1000)/SQRT(2)</f>
        <v>3.5499999999998028E-4</v>
      </c>
      <c r="S2">
        <f>STDEV(B2/1000,C2/1000)/SQRT(2)</f>
        <v>3.5499999999998028E-4</v>
      </c>
      <c r="T2">
        <f>STDEV(B2/1000,C2/1000)</f>
        <v>5.0204581464242091E-4</v>
      </c>
    </row>
    <row r="3" spans="1:20">
      <c r="A3">
        <v>0.5</v>
      </c>
      <c r="B3">
        <v>172.2</v>
      </c>
      <c r="C3">
        <v>172.1</v>
      </c>
      <c r="D3">
        <v>179.59</v>
      </c>
      <c r="E3">
        <f>AVERAGE(B3:D3)</f>
        <v>174.63</v>
      </c>
      <c r="G3">
        <f t="shared" ref="G3:G11" si="0">A3</f>
        <v>0.5</v>
      </c>
      <c r="H3">
        <f t="shared" ref="H3:H11" si="1">E3/1000</f>
        <v>0.17463000000000001</v>
      </c>
      <c r="R3">
        <f>STDEV(B3/1000,C3/1000,D3/1000)/SQRT(2)</f>
        <v>3.0375730443892215E-3</v>
      </c>
      <c r="S3">
        <f>STDEV(B3/1000,C3/1000,D3/1000)/SQRT(2)</f>
        <v>3.0375730443892215E-3</v>
      </c>
      <c r="T3">
        <f>STDEV(B3/1000,C3/1000,D3/1000)</f>
        <v>4.2957769960741687E-3</v>
      </c>
    </row>
    <row r="4" spans="1:20">
      <c r="A4">
        <v>0.75</v>
      </c>
      <c r="B4">
        <v>169.61</v>
      </c>
      <c r="C4">
        <v>160.4</v>
      </c>
      <c r="E4">
        <f t="shared" ref="E3:E36" si="2">AVERAGE(B4:C4)</f>
        <v>165.005</v>
      </c>
      <c r="G4">
        <f t="shared" si="0"/>
        <v>0.75</v>
      </c>
      <c r="H4">
        <f t="shared" si="1"/>
        <v>0.16500499999999999</v>
      </c>
      <c r="R4">
        <f t="shared" ref="R3:R11" si="3">STDEV(B4/1000,C4/1000)/SQRT(2)</f>
        <v>4.6049999999999971E-3</v>
      </c>
      <c r="S4">
        <f t="shared" ref="S3:S11" si="4">STDEV(B4/1000,C4/1000)/SQRT(2)</f>
        <v>4.6049999999999971E-3</v>
      </c>
      <c r="T4">
        <f t="shared" ref="T3:T11" si="5">STDEV(B4/1000,C4/1000)</f>
        <v>6.5124534547280994E-3</v>
      </c>
    </row>
    <row r="5" spans="1:20">
      <c r="A5">
        <v>1</v>
      </c>
      <c r="B5">
        <v>167.1</v>
      </c>
      <c r="C5">
        <v>170.7</v>
      </c>
      <c r="D5">
        <v>175.61</v>
      </c>
      <c r="E5">
        <f>AVERAGE(B5:D5)</f>
        <v>171.13666666666666</v>
      </c>
      <c r="G5">
        <f t="shared" si="0"/>
        <v>1</v>
      </c>
      <c r="H5">
        <f t="shared" si="1"/>
        <v>0.17113666666666666</v>
      </c>
      <c r="R5">
        <f>STDEV(B5/1000,C5/1000,D5/1000)/SQRT(2)</f>
        <v>3.0205987265220628E-3</v>
      </c>
      <c r="S5">
        <f>STDEV(B5/1000,C5/1000,D5/1000)/SQRT(2)</f>
        <v>3.0205987265220628E-3</v>
      </c>
      <c r="T5">
        <f>STDEV(B5/1000,C5/1000,D5/1000)</f>
        <v>4.2717716855344007E-3</v>
      </c>
    </row>
    <row r="6" spans="1:20">
      <c r="A6">
        <v>2.5</v>
      </c>
      <c r="B6">
        <v>153.13</v>
      </c>
      <c r="C6">
        <v>163.12</v>
      </c>
      <c r="D6">
        <v>181.55</v>
      </c>
      <c r="E6">
        <f t="shared" ref="E6:E11" si="6">AVERAGE(B6:D6)</f>
        <v>165.93333333333334</v>
      </c>
      <c r="G6">
        <f t="shared" si="0"/>
        <v>2.5</v>
      </c>
      <c r="H6">
        <f t="shared" si="1"/>
        <v>0.16593333333333335</v>
      </c>
      <c r="R6">
        <f t="shared" ref="R6:R11" si="7">STDEV(B6/1000,C6/1000,D6/1000)/SQRT(2)</f>
        <v>1.0194612139099104E-2</v>
      </c>
      <c r="S6">
        <f t="shared" ref="S6:S11" si="8">STDEV(B6/1000,C6/1000,D6/1000)/SQRT(2)</f>
        <v>1.0194612139099104E-2</v>
      </c>
      <c r="T6">
        <f t="shared" ref="T6:T11" si="9">STDEV(B6/1000,C6/1000,D6/1000)</f>
        <v>1.4417358750247345E-2</v>
      </c>
    </row>
    <row r="7" spans="1:20">
      <c r="A7">
        <v>5</v>
      </c>
      <c r="B7">
        <v>203.84</v>
      </c>
      <c r="C7">
        <v>241.51</v>
      </c>
      <c r="D7">
        <v>201.27</v>
      </c>
      <c r="E7">
        <f t="shared" si="6"/>
        <v>215.54</v>
      </c>
      <c r="G7">
        <f t="shared" si="0"/>
        <v>5</v>
      </c>
      <c r="H7">
        <f t="shared" si="1"/>
        <v>0.21553999999999998</v>
      </c>
      <c r="R7">
        <f t="shared" si="7"/>
        <v>1.5929248255959851E-2</v>
      </c>
      <c r="S7">
        <f t="shared" si="8"/>
        <v>1.5929248255959851E-2</v>
      </c>
      <c r="T7">
        <f t="shared" si="9"/>
        <v>2.2527358921986394E-2</v>
      </c>
    </row>
    <row r="8" spans="1:20">
      <c r="A8">
        <v>7.5</v>
      </c>
      <c r="B8">
        <v>209.78</v>
      </c>
      <c r="C8">
        <v>242.16</v>
      </c>
      <c r="D8">
        <v>238.46</v>
      </c>
      <c r="E8">
        <f t="shared" si="6"/>
        <v>230.13333333333333</v>
      </c>
      <c r="G8">
        <f t="shared" si="0"/>
        <v>7.5</v>
      </c>
      <c r="H8">
        <f t="shared" si="1"/>
        <v>0.23013333333333333</v>
      </c>
      <c r="R8">
        <f t="shared" si="7"/>
        <v>1.2532280984189056E-2</v>
      </c>
      <c r="S8">
        <f t="shared" si="8"/>
        <v>1.2532280984189056E-2</v>
      </c>
      <c r="T8">
        <f t="shared" si="9"/>
        <v>1.7723321735310604E-2</v>
      </c>
    </row>
    <row r="9" spans="1:20">
      <c r="A9">
        <v>10</v>
      </c>
      <c r="B9">
        <v>244.22</v>
      </c>
      <c r="C9">
        <v>267.76</v>
      </c>
      <c r="D9">
        <v>292.92</v>
      </c>
      <c r="E9">
        <f t="shared" si="6"/>
        <v>268.3</v>
      </c>
      <c r="G9">
        <f t="shared" si="0"/>
        <v>10</v>
      </c>
      <c r="H9">
        <f t="shared" si="1"/>
        <v>0.26830000000000004</v>
      </c>
      <c r="R9">
        <f t="shared" si="7"/>
        <v>1.7221225275804282E-2</v>
      </c>
      <c r="S9">
        <f t="shared" si="8"/>
        <v>1.7221225275804282E-2</v>
      </c>
      <c r="T9">
        <f t="shared" si="9"/>
        <v>2.4354490345724761E-2</v>
      </c>
    </row>
    <row r="10" spans="1:20">
      <c r="A10">
        <v>15</v>
      </c>
      <c r="B10">
        <v>287.31</v>
      </c>
      <c r="C10">
        <v>307.27</v>
      </c>
      <c r="D10">
        <v>183.18</v>
      </c>
      <c r="E10">
        <f t="shared" si="6"/>
        <v>259.25333333333333</v>
      </c>
      <c r="G10">
        <f t="shared" si="0"/>
        <v>15</v>
      </c>
      <c r="H10">
        <f t="shared" si="1"/>
        <v>0.25925333333333334</v>
      </c>
      <c r="R10">
        <f t="shared" si="7"/>
        <v>4.7116687242066087E-2</v>
      </c>
      <c r="S10">
        <f t="shared" si="8"/>
        <v>4.7116687242066087E-2</v>
      </c>
      <c r="T10">
        <f t="shared" si="9"/>
        <v>6.6633058111821242E-2</v>
      </c>
    </row>
    <row r="11" spans="1:20">
      <c r="A11">
        <v>20</v>
      </c>
      <c r="B11">
        <v>310.54000000000002</v>
      </c>
      <c r="C11">
        <v>317.17</v>
      </c>
      <c r="D11">
        <v>316.12</v>
      </c>
      <c r="E11">
        <f t="shared" si="6"/>
        <v>314.61</v>
      </c>
      <c r="G11">
        <f t="shared" si="0"/>
        <v>20</v>
      </c>
      <c r="H11">
        <f t="shared" si="1"/>
        <v>0.31461</v>
      </c>
      <c r="R11">
        <f t="shared" si="7"/>
        <v>2.5198511860822139E-3</v>
      </c>
      <c r="S11">
        <f t="shared" si="8"/>
        <v>2.5198511860822139E-3</v>
      </c>
      <c r="T11">
        <f t="shared" si="9"/>
        <v>3.5636077225193971E-3</v>
      </c>
    </row>
    <row r="13" spans="1:20">
      <c r="A13" t="s">
        <v>9</v>
      </c>
      <c r="B13" t="s">
        <v>4</v>
      </c>
      <c r="C13" t="s">
        <v>5</v>
      </c>
      <c r="D13" t="s">
        <v>29</v>
      </c>
      <c r="E13" t="s">
        <v>7</v>
      </c>
      <c r="G13" t="s">
        <v>9</v>
      </c>
      <c r="H13" t="s">
        <v>11</v>
      </c>
      <c r="R13" s="1" t="s">
        <v>13</v>
      </c>
      <c r="S13" s="1" t="s">
        <v>14</v>
      </c>
      <c r="T13" t="s">
        <v>15</v>
      </c>
    </row>
    <row r="14" spans="1:20">
      <c r="A14">
        <v>0.25</v>
      </c>
      <c r="B14">
        <v>10.41</v>
      </c>
      <c r="C14">
        <v>12.33</v>
      </c>
      <c r="E14">
        <f t="shared" si="2"/>
        <v>11.370000000000001</v>
      </c>
      <c r="G14">
        <f>A14</f>
        <v>0.25</v>
      </c>
      <c r="H14">
        <f>E14-E27</f>
        <v>4.0050000000000008</v>
      </c>
      <c r="R14">
        <f>SQRT(STDEV(B14,C14)^2 +STDEV(B27,C27)^2)/SQRT(2)</f>
        <v>1.4412581309397678</v>
      </c>
      <c r="S14">
        <f>SQRT(STDEV(B14,C14)^2 +STDEV(B27,C27)^2)/SQRT(2)</f>
        <v>1.4412581309397678</v>
      </c>
      <c r="T14">
        <f>SQRT(STDEV(B14,C14)^2 +STDEV(B27,C27)^2)</f>
        <v>2.0382467956555179</v>
      </c>
    </row>
    <row r="15" spans="1:20">
      <c r="A15">
        <v>0.5</v>
      </c>
      <c r="B15">
        <v>8.52</v>
      </c>
      <c r="C15">
        <v>10.220000000000001</v>
      </c>
      <c r="D15">
        <v>8.89</v>
      </c>
      <c r="E15">
        <f>AVERAGE(B15:D15)</f>
        <v>9.2100000000000009</v>
      </c>
      <c r="G15">
        <f t="shared" ref="G15:G23" si="10">A15</f>
        <v>0.5</v>
      </c>
      <c r="H15">
        <f t="shared" ref="H15:H23" si="11">E15-E28</f>
        <v>3.7833333333333341</v>
      </c>
      <c r="R15">
        <f>SQRT(STDEV(B15,C15,D15)^2 +STDEV(B28,C28,D28)^2)/SQRT(2)</f>
        <v>0.85771012974469762</v>
      </c>
      <c r="S15">
        <f>SQRT(STDEV(B15,C15,D15)^2 +STDEV(B28,C28,D28)^2)/SQRT(2)</f>
        <v>0.85771012974469762</v>
      </c>
      <c r="T15">
        <f>SQRT(STDEV(B15,C15,D15)^2 +STDEV(B28,C28,D28)^2)</f>
        <v>1.2129852980697384</v>
      </c>
    </row>
    <row r="16" spans="1:20">
      <c r="A16">
        <v>0.75</v>
      </c>
      <c r="B16">
        <v>7.63</v>
      </c>
      <c r="C16">
        <v>9.44</v>
      </c>
      <c r="E16">
        <f t="shared" si="2"/>
        <v>8.5350000000000001</v>
      </c>
      <c r="G16">
        <f t="shared" si="10"/>
        <v>0.75</v>
      </c>
      <c r="H16">
        <f t="shared" si="11"/>
        <v>3.7200000000000006</v>
      </c>
      <c r="R16">
        <f t="shared" ref="R15:R23" si="12">SQRT(STDEV(B16,C16)^2 +STDEV(B29,C29)^2)/SQRT(2)</f>
        <v>1.1721987886019956</v>
      </c>
      <c r="S16">
        <f t="shared" ref="S15:S23" si="13">SQRT(STDEV(B16,C16)^2 +STDEV(B29,C29)^2)/SQRT(2)</f>
        <v>1.1721987886019956</v>
      </c>
      <c r="T16">
        <f t="shared" ref="T15:T23" si="14">SQRT(STDEV(B16,C16)^2 +STDEV(B29,C29)^2)</f>
        <v>1.6577394246382549</v>
      </c>
    </row>
    <row r="17" spans="1:20">
      <c r="A17">
        <v>1</v>
      </c>
      <c r="B17">
        <v>7.3</v>
      </c>
      <c r="C17">
        <v>8.56</v>
      </c>
      <c r="D17">
        <v>7.44</v>
      </c>
      <c r="E17">
        <f>AVERAGE(B17:D17)</f>
        <v>7.7666666666666666</v>
      </c>
      <c r="G17">
        <f t="shared" si="10"/>
        <v>1</v>
      </c>
      <c r="H17">
        <f t="shared" si="11"/>
        <v>3.67</v>
      </c>
      <c r="R17">
        <f>SQRT(STDEV(B17,C17,D17)^2 +STDEV(B30,C30,D30)^2)/SQRT(2)</f>
        <v>0.61626563536622347</v>
      </c>
      <c r="S17">
        <f>SQRT(STDEV(B17,C17,D17)^2 +STDEV(B30,C30,D30)^2)/SQRT(2)</f>
        <v>0.61626563536622347</v>
      </c>
      <c r="T17">
        <f>SQRT(STDEV(B17,C17,D17)^2 +STDEV(B30,C30,D30)^2)</f>
        <v>0.87153121955938573</v>
      </c>
    </row>
    <row r="18" spans="1:20">
      <c r="A18">
        <v>2.5</v>
      </c>
      <c r="B18">
        <v>7.18</v>
      </c>
      <c r="C18">
        <v>7.83</v>
      </c>
      <c r="D18">
        <v>7.56</v>
      </c>
      <c r="E18">
        <f t="shared" ref="E18:E23" si="15">AVERAGE(B18:D18)</f>
        <v>7.5233333333333334</v>
      </c>
      <c r="G18">
        <f t="shared" si="10"/>
        <v>2.5</v>
      </c>
      <c r="H18">
        <f t="shared" si="11"/>
        <v>3.74</v>
      </c>
      <c r="R18">
        <f t="shared" ref="R18:R23" si="16">SQRT(STDEV(B18,C18,D18)^2 +STDEV(B31,C31,D31)^2)/SQRT(2)</f>
        <v>0.33553439962742027</v>
      </c>
      <c r="S18">
        <f t="shared" ref="S18:S23" si="17">SQRT(STDEV(B18,C18,D18)^2 +STDEV(B31,C31,D31)^2)/SQRT(2)</f>
        <v>0.33553439962742027</v>
      </c>
      <c r="T18">
        <f t="shared" ref="T18:T23" si="18">SQRT(STDEV(B18,C18,D18)^2 +STDEV(B31,C31,D31)^2)</f>
        <v>0.47451729859581177</v>
      </c>
    </row>
    <row r="19" spans="1:20">
      <c r="A19">
        <v>5</v>
      </c>
      <c r="B19">
        <v>5.4</v>
      </c>
      <c r="C19">
        <v>6</v>
      </c>
      <c r="D19">
        <v>5.67</v>
      </c>
      <c r="E19">
        <f t="shared" si="15"/>
        <v>5.69</v>
      </c>
      <c r="G19">
        <f t="shared" si="10"/>
        <v>5</v>
      </c>
      <c r="H19">
        <f t="shared" si="11"/>
        <v>3.0766666666666671</v>
      </c>
      <c r="R19">
        <f t="shared" si="16"/>
        <v>0.33319163654969863</v>
      </c>
      <c r="S19">
        <f t="shared" si="17"/>
        <v>0.33319163654969863</v>
      </c>
      <c r="T19">
        <f t="shared" si="18"/>
        <v>0.47120413127787086</v>
      </c>
    </row>
    <row r="20" spans="1:20">
      <c r="A20">
        <v>7.5</v>
      </c>
      <c r="B20">
        <v>5.07</v>
      </c>
      <c r="C20">
        <v>5.44</v>
      </c>
      <c r="D20">
        <v>5.44</v>
      </c>
      <c r="E20">
        <f t="shared" si="15"/>
        <v>5.3166666666666673</v>
      </c>
      <c r="G20">
        <f t="shared" si="10"/>
        <v>7.5</v>
      </c>
      <c r="H20">
        <f t="shared" si="11"/>
        <v>2.9633333333333338</v>
      </c>
      <c r="R20">
        <f t="shared" si="16"/>
        <v>0.26369173922087991</v>
      </c>
      <c r="S20">
        <f t="shared" si="17"/>
        <v>0.26369173922087991</v>
      </c>
      <c r="T20">
        <f t="shared" si="18"/>
        <v>0.37291643389191775</v>
      </c>
    </row>
    <row r="21" spans="1:20">
      <c r="A21">
        <v>10</v>
      </c>
      <c r="B21">
        <v>4.4000000000000004</v>
      </c>
      <c r="C21">
        <v>4.67</v>
      </c>
      <c r="D21">
        <v>4.67</v>
      </c>
      <c r="E21">
        <f t="shared" si="15"/>
        <v>4.58</v>
      </c>
      <c r="G21">
        <f t="shared" si="10"/>
        <v>10</v>
      </c>
      <c r="H21">
        <f t="shared" si="11"/>
        <v>2.56</v>
      </c>
      <c r="R21">
        <f t="shared" si="16"/>
        <v>0.23937418407171643</v>
      </c>
      <c r="S21">
        <f t="shared" si="17"/>
        <v>0.23937418407171643</v>
      </c>
      <c r="T21">
        <f t="shared" si="18"/>
        <v>0.3385262175962151</v>
      </c>
    </row>
    <row r="22" spans="1:20">
      <c r="A22">
        <v>15</v>
      </c>
      <c r="B22">
        <v>3.51</v>
      </c>
      <c r="C22">
        <v>3.89</v>
      </c>
      <c r="D22">
        <v>6.44</v>
      </c>
      <c r="E22">
        <f t="shared" si="15"/>
        <v>4.6133333333333333</v>
      </c>
      <c r="G22">
        <f t="shared" si="10"/>
        <v>15</v>
      </c>
      <c r="H22">
        <f t="shared" si="11"/>
        <v>2.52</v>
      </c>
      <c r="R22">
        <f t="shared" si="16"/>
        <v>1.268397939659843</v>
      </c>
      <c r="S22">
        <f t="shared" si="17"/>
        <v>1.268397939659843</v>
      </c>
      <c r="T22">
        <f t="shared" si="18"/>
        <v>1.7937855687530408</v>
      </c>
    </row>
    <row r="23" spans="1:20">
      <c r="A23">
        <v>20</v>
      </c>
      <c r="B23">
        <v>3.06</v>
      </c>
      <c r="C23">
        <v>3.33</v>
      </c>
      <c r="D23">
        <v>3.33</v>
      </c>
      <c r="E23">
        <f t="shared" si="15"/>
        <v>3.24</v>
      </c>
      <c r="G23">
        <f t="shared" si="10"/>
        <v>20</v>
      </c>
      <c r="H23">
        <f t="shared" si="11"/>
        <v>1.6633333333333338</v>
      </c>
      <c r="R23">
        <f t="shared" si="16"/>
        <v>0.15879756505270057</v>
      </c>
      <c r="S23">
        <f t="shared" si="17"/>
        <v>0.15879756505270057</v>
      </c>
      <c r="T23">
        <f t="shared" si="18"/>
        <v>0.22457367016935298</v>
      </c>
    </row>
    <row r="26" spans="1:20">
      <c r="A26" t="s">
        <v>9</v>
      </c>
      <c r="B26" t="s">
        <v>2</v>
      </c>
      <c r="C26" t="s">
        <v>3</v>
      </c>
      <c r="D26" t="s">
        <v>28</v>
      </c>
      <c r="E26" t="s">
        <v>8</v>
      </c>
      <c r="G26" t="s">
        <v>9</v>
      </c>
      <c r="H26" t="s">
        <v>12</v>
      </c>
      <c r="R26" s="1" t="s">
        <v>13</v>
      </c>
      <c r="S26" s="1" t="s">
        <v>14</v>
      </c>
      <c r="T26" t="s">
        <v>15</v>
      </c>
    </row>
    <row r="27" spans="1:20">
      <c r="A27">
        <v>0.25</v>
      </c>
      <c r="B27">
        <v>6.29</v>
      </c>
      <c r="C27">
        <v>8.44</v>
      </c>
      <c r="E27">
        <f t="shared" si="2"/>
        <v>7.3650000000000002</v>
      </c>
      <c r="G27">
        <v>0.25</v>
      </c>
      <c r="H27">
        <f>E27</f>
        <v>7.3650000000000002</v>
      </c>
      <c r="R27">
        <f>STDEV(B27,C27)/SQRT(2)</f>
        <v>1.0749999999999968</v>
      </c>
      <c r="S27">
        <f>STDEV(B27,C27)/SQRT(2)</f>
        <v>1.0749999999999968</v>
      </c>
      <c r="T27">
        <f>STDEV(B27,C27)</f>
        <v>1.5202795795510728</v>
      </c>
    </row>
    <row r="28" spans="1:20">
      <c r="A28">
        <v>0.5</v>
      </c>
      <c r="B28">
        <v>4.7300000000000004</v>
      </c>
      <c r="C28">
        <v>6.33</v>
      </c>
      <c r="D28">
        <v>5.22</v>
      </c>
      <c r="E28">
        <f>AVERAGE(B28:D28)</f>
        <v>5.4266666666666667</v>
      </c>
      <c r="G28">
        <v>0.5</v>
      </c>
      <c r="H28">
        <f t="shared" ref="H28:H36" si="19">E28</f>
        <v>5.4266666666666667</v>
      </c>
      <c r="R28">
        <f>STDEV(B28,C28,D28)/SQRT(2)</f>
        <v>0.57966944603512238</v>
      </c>
      <c r="S28">
        <f>STDEV(B28,C28,D28)/SQRT(2)</f>
        <v>0.57966944603512238</v>
      </c>
      <c r="T28">
        <f>STDEV(B28,C28,D28)</f>
        <v>0.81977639227616905</v>
      </c>
    </row>
    <row r="29" spans="1:20">
      <c r="A29">
        <v>0.75</v>
      </c>
      <c r="B29">
        <v>4.07</v>
      </c>
      <c r="C29">
        <v>5.56</v>
      </c>
      <c r="E29">
        <f t="shared" si="2"/>
        <v>4.8149999999999995</v>
      </c>
      <c r="G29">
        <v>0.75</v>
      </c>
      <c r="H29">
        <f t="shared" si="19"/>
        <v>4.8149999999999995</v>
      </c>
      <c r="R29">
        <f t="shared" ref="R28:R36" si="20">STDEV(B29,C29)/SQRT(2)</f>
        <v>0.74500000000000266</v>
      </c>
      <c r="S29">
        <f t="shared" ref="S28:S36" si="21">STDEV(B29,C29)/SQRT(2)</f>
        <v>0.74500000000000266</v>
      </c>
      <c r="T29">
        <f t="shared" ref="T28:T36" si="22">STDEV(B29,C29)</f>
        <v>1.0535891039679597</v>
      </c>
    </row>
    <row r="30" spans="1:20">
      <c r="A30">
        <v>1</v>
      </c>
      <c r="B30">
        <v>3.62</v>
      </c>
      <c r="C30">
        <v>4.67</v>
      </c>
      <c r="D30">
        <v>4</v>
      </c>
      <c r="E30">
        <f>AVERAGE(B30:D30)</f>
        <v>4.0966666666666667</v>
      </c>
      <c r="G30">
        <v>1</v>
      </c>
      <c r="H30">
        <f t="shared" si="19"/>
        <v>4.0966666666666667</v>
      </c>
      <c r="R30">
        <f>STDEV(B30,C30,D30)/SQRT(2)</f>
        <v>0.3759210910106911</v>
      </c>
      <c r="S30">
        <f>STDEV(B30,C30,D30)/SQRT(2)</f>
        <v>0.3759210910106911</v>
      </c>
      <c r="T30">
        <f>STDEV(B30,C30,D30)</f>
        <v>0.53163270528940998</v>
      </c>
    </row>
    <row r="31" spans="1:20">
      <c r="A31">
        <v>2.5</v>
      </c>
      <c r="B31">
        <v>3.51</v>
      </c>
      <c r="C31">
        <v>4.17</v>
      </c>
      <c r="D31">
        <v>3.67</v>
      </c>
      <c r="E31">
        <f t="shared" ref="E31:E36" si="23">AVERAGE(B31:D31)</f>
        <v>3.7833333333333332</v>
      </c>
      <c r="G31">
        <v>2.5</v>
      </c>
      <c r="H31">
        <f t="shared" si="19"/>
        <v>3.7833333333333332</v>
      </c>
      <c r="R31">
        <f t="shared" ref="R31:R36" si="24">STDEV(B31,C31,D31)/SQRT(2)</f>
        <v>0.24344746182013621</v>
      </c>
      <c r="S31">
        <f t="shared" ref="S31:S36" si="25">STDEV(B31,C31,D31)/SQRT(2)</f>
        <v>0.24344746182013621</v>
      </c>
      <c r="T31">
        <f t="shared" ref="T31:T36" si="26">STDEV(B31,C31,D31)</f>
        <v>0.34428670223134289</v>
      </c>
    </row>
    <row r="32" spans="1:20">
      <c r="A32">
        <v>5</v>
      </c>
      <c r="B32">
        <v>2.2799999999999998</v>
      </c>
      <c r="C32">
        <v>3</v>
      </c>
      <c r="D32">
        <v>2.56</v>
      </c>
      <c r="E32">
        <f t="shared" si="23"/>
        <v>2.6133333333333333</v>
      </c>
      <c r="G32">
        <v>5</v>
      </c>
      <c r="H32">
        <f t="shared" si="19"/>
        <v>2.6133333333333333</v>
      </c>
      <c r="R32">
        <f t="shared" si="24"/>
        <v>0.25664502073226847</v>
      </c>
      <c r="S32">
        <f t="shared" si="25"/>
        <v>0.25664502073226847</v>
      </c>
      <c r="T32">
        <f t="shared" si="26"/>
        <v>0.36295086903509827</v>
      </c>
    </row>
    <row r="33" spans="1:20">
      <c r="A33">
        <v>7.5</v>
      </c>
      <c r="B33">
        <v>2.06</v>
      </c>
      <c r="C33">
        <v>2.67</v>
      </c>
      <c r="D33">
        <v>2.33</v>
      </c>
      <c r="E33">
        <f t="shared" si="23"/>
        <v>2.3533333333333335</v>
      </c>
      <c r="G33">
        <v>7.5</v>
      </c>
      <c r="H33">
        <f t="shared" si="19"/>
        <v>2.3533333333333335</v>
      </c>
      <c r="R33">
        <f t="shared" si="24"/>
        <v>0.21614038647755271</v>
      </c>
      <c r="S33">
        <f t="shared" si="25"/>
        <v>0.21614038647755271</v>
      </c>
      <c r="T33">
        <f t="shared" si="26"/>
        <v>0.30566866593311737</v>
      </c>
    </row>
    <row r="34" spans="1:20">
      <c r="A34">
        <v>10</v>
      </c>
      <c r="B34">
        <v>1.73</v>
      </c>
      <c r="C34">
        <v>2.33</v>
      </c>
      <c r="D34">
        <v>2</v>
      </c>
      <c r="E34">
        <f t="shared" si="23"/>
        <v>2.02</v>
      </c>
      <c r="G34">
        <v>10</v>
      </c>
      <c r="H34">
        <f t="shared" si="19"/>
        <v>2.02</v>
      </c>
      <c r="R34">
        <f t="shared" si="24"/>
        <v>0.21248529360875784</v>
      </c>
      <c r="S34">
        <f t="shared" si="25"/>
        <v>0.21248529360875784</v>
      </c>
      <c r="T34">
        <f t="shared" si="26"/>
        <v>0.30049958402633448</v>
      </c>
    </row>
    <row r="35" spans="1:20">
      <c r="A35">
        <v>15</v>
      </c>
      <c r="B35">
        <v>1.39</v>
      </c>
      <c r="C35">
        <v>1.89</v>
      </c>
      <c r="D35">
        <v>3</v>
      </c>
      <c r="E35">
        <f t="shared" si="23"/>
        <v>2.0933333333333333</v>
      </c>
      <c r="G35">
        <v>15</v>
      </c>
      <c r="H35">
        <f t="shared" si="19"/>
        <v>2.0933333333333333</v>
      </c>
      <c r="R35">
        <f t="shared" si="24"/>
        <v>0.58268058717162263</v>
      </c>
      <c r="S35">
        <f t="shared" si="25"/>
        <v>0.58268058717162263</v>
      </c>
      <c r="T35">
        <f t="shared" si="26"/>
        <v>0.82403478890962722</v>
      </c>
    </row>
    <row r="36" spans="1:20">
      <c r="A36">
        <v>20</v>
      </c>
      <c r="B36">
        <v>1.39</v>
      </c>
      <c r="C36">
        <v>1.67</v>
      </c>
      <c r="D36">
        <v>1.67</v>
      </c>
      <c r="E36">
        <f t="shared" si="23"/>
        <v>1.5766666666666664</v>
      </c>
      <c r="G36">
        <v>20</v>
      </c>
      <c r="H36">
        <f t="shared" si="19"/>
        <v>1.5766666666666664</v>
      </c>
      <c r="R36">
        <f t="shared" si="24"/>
        <v>0.11430952132988165</v>
      </c>
      <c r="S36">
        <f t="shared" si="25"/>
        <v>0.11430952132988165</v>
      </c>
      <c r="T36">
        <f t="shared" si="26"/>
        <v>0.16165807537309523</v>
      </c>
    </row>
    <row r="39" spans="1:20">
      <c r="A39" t="s">
        <v>9</v>
      </c>
      <c r="B39" t="s">
        <v>16</v>
      </c>
      <c r="C39" t="s">
        <v>17</v>
      </c>
      <c r="D39" t="s">
        <v>30</v>
      </c>
      <c r="E39" t="s">
        <v>18</v>
      </c>
      <c r="G39" t="s">
        <v>9</v>
      </c>
      <c r="H39" t="s">
        <v>19</v>
      </c>
      <c r="T39" t="s">
        <v>15</v>
      </c>
    </row>
    <row r="40" spans="1:20">
      <c r="A40">
        <v>0.25</v>
      </c>
      <c r="B40">
        <f>B14-B27</f>
        <v>4.12</v>
      </c>
      <c r="C40">
        <f>C14-C27</f>
        <v>3.8900000000000006</v>
      </c>
      <c r="E40">
        <f>AVERAGE(B40:C40)</f>
        <v>4.0050000000000008</v>
      </c>
      <c r="G40">
        <v>0.25</v>
      </c>
      <c r="H40">
        <f>E40</f>
        <v>4.0050000000000008</v>
      </c>
      <c r="T40">
        <f>STDEV(B40:C40)</f>
        <v>0.1626345596729056</v>
      </c>
    </row>
    <row r="41" spans="1:20">
      <c r="A41">
        <v>0.5</v>
      </c>
      <c r="B41">
        <f t="shared" ref="B41:D49" si="27">B15-B28</f>
        <v>3.7899999999999991</v>
      </c>
      <c r="C41">
        <f t="shared" si="27"/>
        <v>3.8900000000000006</v>
      </c>
      <c r="D41">
        <f t="shared" si="27"/>
        <v>3.6700000000000008</v>
      </c>
      <c r="E41">
        <f>AVERAGE(B41:D41)</f>
        <v>3.7833333333333337</v>
      </c>
      <c r="G41">
        <v>0.5</v>
      </c>
      <c r="H41">
        <f t="shared" ref="H41:H49" si="28">E41</f>
        <v>3.7833333333333337</v>
      </c>
      <c r="T41">
        <f>STDEV(B41:D41)</f>
        <v>0.11015141094572187</v>
      </c>
    </row>
    <row r="42" spans="1:20">
      <c r="A42">
        <v>0.75</v>
      </c>
      <c r="B42">
        <f t="shared" si="27"/>
        <v>3.5599999999999996</v>
      </c>
      <c r="C42">
        <f t="shared" si="27"/>
        <v>3.88</v>
      </c>
      <c r="E42">
        <f t="shared" ref="E41:E49" si="29">AVERAGE(B42:C42)</f>
        <v>3.7199999999999998</v>
      </c>
      <c r="G42">
        <v>0.75</v>
      </c>
      <c r="H42">
        <f t="shared" si="28"/>
        <v>3.7199999999999998</v>
      </c>
      <c r="T42">
        <f t="shared" ref="T41:T49" si="30">STDEV(B42:C42)</f>
        <v>0.22627416997969541</v>
      </c>
    </row>
    <row r="43" spans="1:20">
      <c r="A43">
        <v>1</v>
      </c>
      <c r="B43">
        <f t="shared" si="27"/>
        <v>3.6799999999999997</v>
      </c>
      <c r="C43">
        <f t="shared" si="27"/>
        <v>3.8900000000000006</v>
      </c>
      <c r="D43">
        <f t="shared" si="27"/>
        <v>3.4400000000000004</v>
      </c>
      <c r="E43">
        <f>AVERAGE(B43:D43)</f>
        <v>3.6700000000000004</v>
      </c>
      <c r="G43">
        <v>1</v>
      </c>
      <c r="H43">
        <f t="shared" si="28"/>
        <v>3.6700000000000004</v>
      </c>
      <c r="T43">
        <f>STDEV(B43:D43)</f>
        <v>0.22516660498395413</v>
      </c>
    </row>
    <row r="44" spans="1:20">
      <c r="A44">
        <v>2.5</v>
      </c>
      <c r="B44">
        <f t="shared" si="27"/>
        <v>3.67</v>
      </c>
      <c r="C44">
        <f t="shared" si="27"/>
        <v>3.66</v>
      </c>
      <c r="D44">
        <f t="shared" ref="D44" si="31">D18-D31</f>
        <v>3.8899999999999997</v>
      </c>
      <c r="E44">
        <f t="shared" ref="E44:E49" si="32">AVERAGE(B44:D44)</f>
        <v>3.7399999999999998</v>
      </c>
      <c r="G44">
        <v>2.5</v>
      </c>
      <c r="H44">
        <f t="shared" si="28"/>
        <v>3.7399999999999998</v>
      </c>
      <c r="T44">
        <f t="shared" ref="T44:T49" si="33">STDEV(B44:D44)</f>
        <v>0.12999999999999978</v>
      </c>
    </row>
    <row r="45" spans="1:20">
      <c r="A45">
        <v>5</v>
      </c>
      <c r="B45">
        <f t="shared" si="27"/>
        <v>3.1200000000000006</v>
      </c>
      <c r="C45">
        <f t="shared" si="27"/>
        <v>3</v>
      </c>
      <c r="D45">
        <f t="shared" ref="D45" si="34">D19-D32</f>
        <v>3.11</v>
      </c>
      <c r="E45">
        <f t="shared" si="32"/>
        <v>3.0766666666666667</v>
      </c>
      <c r="G45">
        <v>5</v>
      </c>
      <c r="H45">
        <f t="shared" si="28"/>
        <v>3.0766666666666667</v>
      </c>
      <c r="T45">
        <f t="shared" si="33"/>
        <v>6.6583281184794077E-2</v>
      </c>
    </row>
    <row r="46" spans="1:20">
      <c r="A46">
        <v>7.5</v>
      </c>
      <c r="B46">
        <f t="shared" si="27"/>
        <v>3.0100000000000002</v>
      </c>
      <c r="C46">
        <f t="shared" si="27"/>
        <v>2.7700000000000005</v>
      </c>
      <c r="D46">
        <f t="shared" ref="D46" si="35">D20-D33</f>
        <v>3.1100000000000003</v>
      </c>
      <c r="E46">
        <f t="shared" si="32"/>
        <v>2.9633333333333334</v>
      </c>
      <c r="G46">
        <v>7.5</v>
      </c>
      <c r="H46">
        <f t="shared" si="28"/>
        <v>2.9633333333333334</v>
      </c>
      <c r="T46">
        <f t="shared" si="33"/>
        <v>0.17473789896108199</v>
      </c>
    </row>
    <row r="47" spans="1:20">
      <c r="A47">
        <v>10</v>
      </c>
      <c r="B47">
        <f t="shared" si="27"/>
        <v>2.6700000000000004</v>
      </c>
      <c r="C47">
        <f t="shared" si="27"/>
        <v>2.34</v>
      </c>
      <c r="D47">
        <f t="shared" ref="D47" si="36">D21-D34</f>
        <v>2.67</v>
      </c>
      <c r="E47">
        <f t="shared" si="32"/>
        <v>2.56</v>
      </c>
      <c r="G47">
        <v>10</v>
      </c>
      <c r="H47">
        <f t="shared" si="28"/>
        <v>2.56</v>
      </c>
      <c r="T47">
        <f t="shared" si="33"/>
        <v>0.19052558883257667</v>
      </c>
    </row>
    <row r="48" spans="1:20">
      <c r="A48">
        <v>15</v>
      </c>
      <c r="B48">
        <f t="shared" si="27"/>
        <v>2.12</v>
      </c>
      <c r="C48">
        <f t="shared" si="27"/>
        <v>2</v>
      </c>
      <c r="D48">
        <f t="shared" ref="D48" si="37">D22-D35</f>
        <v>3.4400000000000004</v>
      </c>
      <c r="E48">
        <f t="shared" si="32"/>
        <v>2.52</v>
      </c>
      <c r="G48">
        <v>15</v>
      </c>
      <c r="H48">
        <f t="shared" si="28"/>
        <v>2.52</v>
      </c>
      <c r="T48">
        <f t="shared" si="33"/>
        <v>0.79899937421752765</v>
      </c>
    </row>
    <row r="49" spans="1:20">
      <c r="A49">
        <v>20</v>
      </c>
      <c r="B49">
        <f t="shared" si="27"/>
        <v>1.6700000000000002</v>
      </c>
      <c r="C49">
        <f t="shared" si="27"/>
        <v>1.6600000000000001</v>
      </c>
      <c r="D49">
        <f t="shared" ref="D49" si="38">D23-D36</f>
        <v>1.6600000000000001</v>
      </c>
      <c r="E49">
        <f t="shared" si="32"/>
        <v>1.6633333333333333</v>
      </c>
      <c r="G49">
        <v>20</v>
      </c>
      <c r="H49">
        <f t="shared" si="28"/>
        <v>1.6633333333333333</v>
      </c>
      <c r="T49">
        <f t="shared" si="33"/>
        <v>5.7735026918962632E-3</v>
      </c>
    </row>
    <row r="52" spans="1:20">
      <c r="A52" t="s">
        <v>9</v>
      </c>
      <c r="B52" t="s">
        <v>20</v>
      </c>
      <c r="C52" t="s">
        <v>21</v>
      </c>
      <c r="D52" t="s">
        <v>31</v>
      </c>
      <c r="E52" t="s">
        <v>23</v>
      </c>
      <c r="G52" t="s">
        <v>9</v>
      </c>
      <c r="H52" t="s">
        <v>22</v>
      </c>
      <c r="T52" t="s">
        <v>15</v>
      </c>
    </row>
    <row r="53" spans="1:20">
      <c r="A53">
        <v>0.25</v>
      </c>
      <c r="B53">
        <v>1284.33</v>
      </c>
      <c r="C53">
        <v>1339.33</v>
      </c>
      <c r="E53">
        <f>AVERAGE(B53:C53)</f>
        <v>1311.83</v>
      </c>
      <c r="G53">
        <v>0.25</v>
      </c>
      <c r="H53">
        <f>E53/1000</f>
        <v>1.3118299999999998</v>
      </c>
      <c r="T53">
        <f>STDEV(B53/1000,C53/1000)</f>
        <v>3.8890872965260066E-2</v>
      </c>
    </row>
    <row r="54" spans="1:20">
      <c r="A54">
        <v>0.5</v>
      </c>
      <c r="B54">
        <v>1305</v>
      </c>
      <c r="C54">
        <v>1367.67</v>
      </c>
      <c r="D54">
        <v>1315</v>
      </c>
      <c r="E54">
        <f>AVERAGE(B54:D54)</f>
        <v>1329.2233333333334</v>
      </c>
      <c r="G54">
        <v>0.5</v>
      </c>
      <c r="H54">
        <f t="shared" ref="H54:H62" si="39">E54/1000</f>
        <v>1.3292233333333334</v>
      </c>
      <c r="T54">
        <f>STDEV(B54/1000,C54/1000,D54/1000)</f>
        <v>3.366911987761697E-2</v>
      </c>
    </row>
    <row r="55" spans="1:20">
      <c r="A55">
        <v>0.75</v>
      </c>
      <c r="B55">
        <v>1184</v>
      </c>
      <c r="C55">
        <v>1216.33</v>
      </c>
      <c r="E55">
        <f t="shared" ref="E54:E62" si="40">AVERAGE(B55:C55)</f>
        <v>1200.165</v>
      </c>
      <c r="G55">
        <v>0.75</v>
      </c>
      <c r="H55">
        <f t="shared" si="39"/>
        <v>1.2001649999999999</v>
      </c>
      <c r="T55">
        <f t="shared" ref="T55:T62" si="41">STDEV(B55/1000,C55/1000)</f>
        <v>2.286076223576106E-2</v>
      </c>
    </row>
    <row r="56" spans="1:20">
      <c r="A56">
        <v>1</v>
      </c>
      <c r="B56">
        <v>1177.33</v>
      </c>
      <c r="C56">
        <v>1248</v>
      </c>
      <c r="D56">
        <v>1256</v>
      </c>
      <c r="E56">
        <f>AVERAGE(B56:D56)</f>
        <v>1227.1099999999999</v>
      </c>
      <c r="G56">
        <v>1</v>
      </c>
      <c r="H56">
        <f t="shared" si="39"/>
        <v>1.2271099999999999</v>
      </c>
      <c r="T56">
        <f>STDEV(B56/1000,C56/1000,D56/1000)</f>
        <v>4.3295915511743145E-2</v>
      </c>
    </row>
    <row r="57" spans="1:20">
      <c r="A57">
        <v>2.5</v>
      </c>
      <c r="B57">
        <v>1157.33</v>
      </c>
      <c r="C57">
        <v>1272.5</v>
      </c>
      <c r="D57">
        <v>1337.67</v>
      </c>
      <c r="E57">
        <f t="shared" ref="E57:E62" si="42">AVERAGE(B57:D57)</f>
        <v>1255.8333333333333</v>
      </c>
      <c r="G57">
        <v>2.5</v>
      </c>
      <c r="H57">
        <f t="shared" si="39"/>
        <v>1.2558333333333334</v>
      </c>
      <c r="T57">
        <f t="shared" ref="T57:T62" si="43">STDEV(B57/1000,C57/1000,D57/1000)</f>
        <v>9.1317918468027656E-2</v>
      </c>
    </row>
    <row r="58" spans="1:20">
      <c r="A58">
        <v>5</v>
      </c>
      <c r="B58">
        <v>1237.33</v>
      </c>
      <c r="C58">
        <v>1420</v>
      </c>
      <c r="D58">
        <v>1216.33</v>
      </c>
      <c r="E58">
        <f t="shared" si="42"/>
        <v>1291.22</v>
      </c>
      <c r="G58">
        <v>5</v>
      </c>
      <c r="H58">
        <f t="shared" si="39"/>
        <v>1.29122</v>
      </c>
      <c r="T58">
        <f t="shared" si="43"/>
        <v>0.11201993706479221</v>
      </c>
    </row>
    <row r="59" spans="1:20">
      <c r="A59">
        <v>7.5</v>
      </c>
      <c r="B59">
        <v>1223</v>
      </c>
      <c r="C59">
        <v>1438</v>
      </c>
      <c r="D59">
        <v>1507.33</v>
      </c>
      <c r="E59">
        <f t="shared" si="42"/>
        <v>1389.4433333333334</v>
      </c>
      <c r="G59">
        <v>7.5</v>
      </c>
      <c r="H59">
        <f t="shared" si="39"/>
        <v>1.3894433333333334</v>
      </c>
      <c r="T59">
        <f t="shared" si="43"/>
        <v>0.14825383513870155</v>
      </c>
    </row>
    <row r="60" spans="1:20">
      <c r="A60">
        <v>10</v>
      </c>
      <c r="B60">
        <v>1263.33</v>
      </c>
      <c r="C60">
        <v>1414</v>
      </c>
      <c r="D60">
        <v>1659</v>
      </c>
      <c r="E60">
        <f t="shared" si="42"/>
        <v>1445.4433333333334</v>
      </c>
      <c r="G60">
        <v>10</v>
      </c>
      <c r="H60">
        <f t="shared" si="39"/>
        <v>1.4454433333333334</v>
      </c>
      <c r="T60">
        <f t="shared" si="43"/>
        <v>0.19970027449489008</v>
      </c>
    </row>
    <row r="61" spans="1:20">
      <c r="A61">
        <v>15</v>
      </c>
      <c r="B61">
        <v>1283.67</v>
      </c>
      <c r="C61">
        <v>1391.33</v>
      </c>
      <c r="D61">
        <v>1217.33</v>
      </c>
      <c r="E61">
        <f t="shared" si="42"/>
        <v>1297.4433333333334</v>
      </c>
      <c r="G61">
        <v>15</v>
      </c>
      <c r="H61">
        <f t="shared" si="39"/>
        <v>1.2974433333333333</v>
      </c>
      <c r="T61">
        <f t="shared" si="43"/>
        <v>8.7813885766052549E-2</v>
      </c>
    </row>
    <row r="62" spans="1:20">
      <c r="A62">
        <v>20</v>
      </c>
      <c r="B62">
        <v>1213.67</v>
      </c>
      <c r="C62">
        <v>1306.67</v>
      </c>
      <c r="D62">
        <v>1350.33</v>
      </c>
      <c r="E62">
        <f t="shared" si="42"/>
        <v>1290.2233333333334</v>
      </c>
      <c r="G62">
        <v>20</v>
      </c>
      <c r="H62">
        <f t="shared" si="39"/>
        <v>1.2902233333333333</v>
      </c>
      <c r="T62">
        <f t="shared" si="43"/>
        <v>6.9798700083406523E-2</v>
      </c>
    </row>
    <row r="65" spans="1:3">
      <c r="A65" t="s">
        <v>24</v>
      </c>
      <c r="B65" t="s">
        <v>26</v>
      </c>
      <c r="C65" t="s">
        <v>25</v>
      </c>
    </row>
    <row r="66" spans="1:3">
      <c r="A66">
        <v>0.25</v>
      </c>
      <c r="B66">
        <f>(0.0076620256*A66 + 0.1642260069)*(-0.1065663717*A66 + 3.8362064897)</f>
        <v>0.63292687696475669</v>
      </c>
      <c r="C66">
        <f>B66*2</f>
        <v>1.2658537539295134</v>
      </c>
    </row>
    <row r="67" spans="1:3">
      <c r="A67">
        <v>0.5</v>
      </c>
      <c r="B67">
        <f t="shared" ref="B67:B130" si="44">(0.0076620256*A67 + 0.1642260069)*(-0.1065663717*A67 + 3.8362064897)</f>
        <v>0.63574681619870854</v>
      </c>
      <c r="C67">
        <f t="shared" ref="C67:C130" si="45">B67*2</f>
        <v>1.2714936323974171</v>
      </c>
    </row>
    <row r="68" spans="1:3">
      <c r="A68">
        <v>0.75</v>
      </c>
      <c r="B68">
        <f t="shared" si="44"/>
        <v>0.63846469114915216</v>
      </c>
      <c r="C68">
        <f t="shared" si="45"/>
        <v>1.2769293822983043</v>
      </c>
    </row>
    <row r="69" spans="1:3">
      <c r="A69">
        <v>1</v>
      </c>
      <c r="B69">
        <f t="shared" si="44"/>
        <v>0.64108050181608789</v>
      </c>
      <c r="C69">
        <f t="shared" si="45"/>
        <v>1.2821610036321758</v>
      </c>
    </row>
    <row r="70" spans="1:3">
      <c r="A70">
        <v>1.25</v>
      </c>
      <c r="B70">
        <f t="shared" si="44"/>
        <v>0.64359424819951538</v>
      </c>
      <c r="C70">
        <f t="shared" si="45"/>
        <v>1.2871884963990308</v>
      </c>
    </row>
    <row r="71" spans="1:3">
      <c r="A71">
        <v>1.5</v>
      </c>
      <c r="B71">
        <f t="shared" si="44"/>
        <v>0.64600593029943487</v>
      </c>
      <c r="C71">
        <f t="shared" si="45"/>
        <v>1.2920118605988697</v>
      </c>
    </row>
    <row r="72" spans="1:3">
      <c r="A72">
        <v>1.75</v>
      </c>
      <c r="B72">
        <f t="shared" si="44"/>
        <v>0.64831554811584624</v>
      </c>
      <c r="C72">
        <f t="shared" si="45"/>
        <v>1.2966310962316925</v>
      </c>
    </row>
    <row r="73" spans="1:3">
      <c r="A73">
        <v>2</v>
      </c>
      <c r="B73">
        <f t="shared" si="44"/>
        <v>0.6505231016487496</v>
      </c>
      <c r="C73">
        <f t="shared" si="45"/>
        <v>1.3010462032974992</v>
      </c>
    </row>
    <row r="74" spans="1:3">
      <c r="A74">
        <v>2.25</v>
      </c>
      <c r="B74">
        <f t="shared" si="44"/>
        <v>0.65262859089814496</v>
      </c>
      <c r="C74">
        <f t="shared" si="45"/>
        <v>1.3052571817962899</v>
      </c>
    </row>
    <row r="75" spans="1:3">
      <c r="A75">
        <v>2.5</v>
      </c>
      <c r="B75">
        <f t="shared" si="44"/>
        <v>0.65463201586403219</v>
      </c>
      <c r="C75">
        <f t="shared" si="45"/>
        <v>1.3092640317280644</v>
      </c>
    </row>
    <row r="76" spans="1:3">
      <c r="A76">
        <v>2.75</v>
      </c>
      <c r="B76">
        <f t="shared" si="44"/>
        <v>0.65653337654641131</v>
      </c>
      <c r="C76">
        <f t="shared" si="45"/>
        <v>1.3130667530928226</v>
      </c>
    </row>
    <row r="77" spans="1:3">
      <c r="A77">
        <v>3</v>
      </c>
      <c r="B77">
        <f t="shared" si="44"/>
        <v>0.65833267294528242</v>
      </c>
      <c r="C77">
        <f t="shared" si="45"/>
        <v>1.3166653458905648</v>
      </c>
    </row>
    <row r="78" spans="1:3">
      <c r="A78">
        <v>3.25</v>
      </c>
      <c r="B78">
        <f t="shared" si="44"/>
        <v>0.66002990506064541</v>
      </c>
      <c r="C78">
        <f t="shared" si="45"/>
        <v>1.3200598101212908</v>
      </c>
    </row>
    <row r="79" spans="1:3">
      <c r="A79">
        <v>3.5</v>
      </c>
      <c r="B79">
        <f t="shared" si="44"/>
        <v>0.6616250728925005</v>
      </c>
      <c r="C79">
        <f t="shared" si="45"/>
        <v>1.323250145785001</v>
      </c>
    </row>
    <row r="80" spans="1:3">
      <c r="A80">
        <v>3.75</v>
      </c>
      <c r="B80">
        <f t="shared" si="44"/>
        <v>0.66311817644084736</v>
      </c>
      <c r="C80">
        <f t="shared" si="45"/>
        <v>1.3262363528816947</v>
      </c>
    </row>
    <row r="81" spans="1:3">
      <c r="A81">
        <v>4</v>
      </c>
      <c r="B81">
        <f t="shared" si="44"/>
        <v>0.66450921570568622</v>
      </c>
      <c r="C81">
        <f t="shared" si="45"/>
        <v>1.3290184314113724</v>
      </c>
    </row>
    <row r="82" spans="1:3">
      <c r="A82">
        <v>4.25</v>
      </c>
      <c r="B82">
        <f t="shared" si="44"/>
        <v>0.66579819068701696</v>
      </c>
      <c r="C82">
        <f t="shared" si="45"/>
        <v>1.3315963813740339</v>
      </c>
    </row>
    <row r="83" spans="1:3">
      <c r="A83">
        <v>4.5</v>
      </c>
      <c r="B83">
        <f t="shared" si="44"/>
        <v>0.66698510138483968</v>
      </c>
      <c r="C83">
        <f t="shared" si="45"/>
        <v>1.3339702027696794</v>
      </c>
    </row>
    <row r="84" spans="1:3">
      <c r="A84">
        <v>4.75</v>
      </c>
      <c r="B84">
        <f t="shared" si="44"/>
        <v>0.66806994779915441</v>
      </c>
      <c r="C84">
        <f t="shared" si="45"/>
        <v>1.3361398955983088</v>
      </c>
    </row>
    <row r="85" spans="1:3">
      <c r="A85">
        <v>5</v>
      </c>
      <c r="B85">
        <f t="shared" si="44"/>
        <v>0.6690527299299609</v>
      </c>
      <c r="C85">
        <f t="shared" si="45"/>
        <v>1.3381054598599218</v>
      </c>
    </row>
    <row r="86" spans="1:3">
      <c r="A86">
        <v>5.25</v>
      </c>
      <c r="B86">
        <f t="shared" si="44"/>
        <v>0.66993344777725949</v>
      </c>
      <c r="C86">
        <f t="shared" si="45"/>
        <v>1.339866895554519</v>
      </c>
    </row>
    <row r="87" spans="1:3">
      <c r="A87">
        <v>5.5</v>
      </c>
      <c r="B87">
        <f t="shared" si="44"/>
        <v>0.67071210134104986</v>
      </c>
      <c r="C87">
        <f t="shared" si="45"/>
        <v>1.3414242026820997</v>
      </c>
    </row>
    <row r="88" spans="1:3">
      <c r="A88">
        <v>5.75</v>
      </c>
      <c r="B88">
        <f t="shared" si="44"/>
        <v>0.67138869062133233</v>
      </c>
      <c r="C88">
        <f t="shared" si="45"/>
        <v>1.3427773812426647</v>
      </c>
    </row>
    <row r="89" spans="1:3">
      <c r="A89">
        <v>6</v>
      </c>
      <c r="B89">
        <f t="shared" si="44"/>
        <v>0.67196321561810668</v>
      </c>
      <c r="C89">
        <f t="shared" si="45"/>
        <v>1.3439264312362134</v>
      </c>
    </row>
    <row r="90" spans="1:3">
      <c r="A90">
        <v>6.25</v>
      </c>
      <c r="B90">
        <f t="shared" si="44"/>
        <v>0.6724356763313728</v>
      </c>
      <c r="C90">
        <f t="shared" si="45"/>
        <v>1.3448713526627456</v>
      </c>
    </row>
    <row r="91" spans="1:3">
      <c r="A91">
        <v>6.5</v>
      </c>
      <c r="B91">
        <f t="shared" si="44"/>
        <v>0.67280607276113102</v>
      </c>
      <c r="C91">
        <f t="shared" si="45"/>
        <v>1.345612145522262</v>
      </c>
    </row>
    <row r="92" spans="1:3">
      <c r="A92">
        <v>6.75</v>
      </c>
      <c r="B92">
        <f t="shared" si="44"/>
        <v>0.67307440490738124</v>
      </c>
      <c r="C92">
        <f t="shared" si="45"/>
        <v>1.3461488098147625</v>
      </c>
    </row>
    <row r="93" spans="1:3">
      <c r="A93">
        <v>7</v>
      </c>
      <c r="B93">
        <f t="shared" si="44"/>
        <v>0.67324067277012334</v>
      </c>
      <c r="C93">
        <f t="shared" si="45"/>
        <v>1.3464813455402467</v>
      </c>
    </row>
    <row r="94" spans="1:3">
      <c r="A94">
        <v>7.25</v>
      </c>
      <c r="B94">
        <f t="shared" si="44"/>
        <v>0.67330487634935732</v>
      </c>
      <c r="C94">
        <f t="shared" si="45"/>
        <v>1.3466097526987146</v>
      </c>
    </row>
    <row r="95" spans="1:3">
      <c r="A95">
        <v>7.5</v>
      </c>
      <c r="B95">
        <f t="shared" si="44"/>
        <v>0.67326701564508318</v>
      </c>
      <c r="C95">
        <f t="shared" si="45"/>
        <v>1.3465340312901664</v>
      </c>
    </row>
    <row r="96" spans="1:3">
      <c r="A96">
        <v>7.75</v>
      </c>
      <c r="B96">
        <f t="shared" si="44"/>
        <v>0.67312709065730103</v>
      </c>
      <c r="C96">
        <f t="shared" si="45"/>
        <v>1.3462541813146021</v>
      </c>
    </row>
    <row r="97" spans="1:3">
      <c r="A97">
        <v>8</v>
      </c>
      <c r="B97">
        <f t="shared" si="44"/>
        <v>0.67288510138601099</v>
      </c>
      <c r="C97">
        <f t="shared" si="45"/>
        <v>1.345770202772022</v>
      </c>
    </row>
    <row r="98" spans="1:3">
      <c r="A98">
        <v>8.25</v>
      </c>
      <c r="B98">
        <f t="shared" si="44"/>
        <v>0.67254104783121271</v>
      </c>
      <c r="C98">
        <f t="shared" si="45"/>
        <v>1.3450820956624254</v>
      </c>
    </row>
    <row r="99" spans="1:3">
      <c r="A99">
        <v>8.5</v>
      </c>
      <c r="B99">
        <f t="shared" si="44"/>
        <v>0.67209492999290643</v>
      </c>
      <c r="C99">
        <f t="shared" si="45"/>
        <v>1.3441898599858129</v>
      </c>
    </row>
    <row r="100" spans="1:3">
      <c r="A100">
        <v>8.75</v>
      </c>
      <c r="B100">
        <f t="shared" si="44"/>
        <v>0.67154674787109192</v>
      </c>
      <c r="C100">
        <f t="shared" si="45"/>
        <v>1.3430934957421838</v>
      </c>
    </row>
    <row r="101" spans="1:3">
      <c r="A101">
        <v>9</v>
      </c>
      <c r="B101">
        <f t="shared" si="44"/>
        <v>0.67089650146576951</v>
      </c>
      <c r="C101">
        <f t="shared" si="45"/>
        <v>1.341793002931539</v>
      </c>
    </row>
    <row r="102" spans="1:3">
      <c r="A102">
        <v>9.25</v>
      </c>
      <c r="B102">
        <f t="shared" si="44"/>
        <v>0.67014419077693899</v>
      </c>
      <c r="C102">
        <f t="shared" si="45"/>
        <v>1.340288381553878</v>
      </c>
    </row>
    <row r="103" spans="1:3">
      <c r="A103">
        <v>9.5</v>
      </c>
      <c r="B103">
        <f t="shared" si="44"/>
        <v>0.66928981580460034</v>
      </c>
      <c r="C103">
        <f t="shared" si="45"/>
        <v>1.3385796316092007</v>
      </c>
    </row>
    <row r="104" spans="1:3">
      <c r="A104">
        <v>9.75</v>
      </c>
      <c r="B104">
        <f t="shared" si="44"/>
        <v>0.66833337654875391</v>
      </c>
      <c r="C104">
        <f t="shared" si="45"/>
        <v>1.3366667530975078</v>
      </c>
    </row>
    <row r="105" spans="1:3">
      <c r="A105">
        <v>10</v>
      </c>
      <c r="B105">
        <f t="shared" si="44"/>
        <v>0.66727487300939914</v>
      </c>
      <c r="C105">
        <f t="shared" si="45"/>
        <v>1.3345497460187983</v>
      </c>
    </row>
    <row r="106" spans="1:3">
      <c r="A106">
        <v>10.25</v>
      </c>
      <c r="B106">
        <f t="shared" si="44"/>
        <v>0.66611430518653636</v>
      </c>
      <c r="C106">
        <f t="shared" si="45"/>
        <v>1.3322286103730727</v>
      </c>
    </row>
    <row r="107" spans="1:3">
      <c r="A107">
        <v>10.5</v>
      </c>
      <c r="B107">
        <f t="shared" si="44"/>
        <v>0.66485167308016546</v>
      </c>
      <c r="C107">
        <f t="shared" si="45"/>
        <v>1.3297033461603309</v>
      </c>
    </row>
    <row r="108" spans="1:3">
      <c r="A108">
        <v>10.75</v>
      </c>
      <c r="B108">
        <f t="shared" si="44"/>
        <v>0.66348697669028656</v>
      </c>
      <c r="C108">
        <f t="shared" si="45"/>
        <v>1.3269739533805731</v>
      </c>
    </row>
    <row r="109" spans="1:3">
      <c r="A109">
        <v>11</v>
      </c>
      <c r="B109">
        <f t="shared" si="44"/>
        <v>0.66202021601689975</v>
      </c>
      <c r="C109">
        <f t="shared" si="45"/>
        <v>1.3240404320337995</v>
      </c>
    </row>
    <row r="110" spans="1:3">
      <c r="A110">
        <v>11.25</v>
      </c>
      <c r="B110">
        <f t="shared" si="44"/>
        <v>0.66045139106000461</v>
      </c>
      <c r="C110">
        <f t="shared" si="45"/>
        <v>1.3209027821200092</v>
      </c>
    </row>
    <row r="111" spans="1:3">
      <c r="A111">
        <v>11.5</v>
      </c>
      <c r="B111">
        <f t="shared" si="44"/>
        <v>0.65878050181960157</v>
      </c>
      <c r="C111">
        <f t="shared" si="45"/>
        <v>1.3175610036392031</v>
      </c>
    </row>
    <row r="112" spans="1:3">
      <c r="A112">
        <v>11.75</v>
      </c>
      <c r="B112">
        <f t="shared" si="44"/>
        <v>0.65700754829569041</v>
      </c>
      <c r="C112">
        <f t="shared" si="45"/>
        <v>1.3140150965913808</v>
      </c>
    </row>
    <row r="113" spans="1:3">
      <c r="A113">
        <v>12</v>
      </c>
      <c r="B113">
        <f t="shared" si="44"/>
        <v>0.65513253048827114</v>
      </c>
      <c r="C113">
        <f t="shared" si="45"/>
        <v>1.3102650609765423</v>
      </c>
    </row>
    <row r="114" spans="1:3">
      <c r="A114">
        <v>12.25</v>
      </c>
      <c r="B114">
        <f t="shared" si="44"/>
        <v>0.65315544839734396</v>
      </c>
      <c r="C114">
        <f t="shared" si="45"/>
        <v>1.3063108967946879</v>
      </c>
    </row>
    <row r="115" spans="1:3">
      <c r="A115">
        <v>12.5</v>
      </c>
      <c r="B115">
        <f t="shared" si="44"/>
        <v>0.65107630202290856</v>
      </c>
      <c r="C115">
        <f t="shared" si="45"/>
        <v>1.3021526040458171</v>
      </c>
    </row>
    <row r="116" spans="1:3">
      <c r="A116">
        <v>12.75</v>
      </c>
      <c r="B116">
        <f t="shared" si="44"/>
        <v>0.64889509136496515</v>
      </c>
      <c r="C116">
        <f t="shared" si="45"/>
        <v>1.2977901827299303</v>
      </c>
    </row>
    <row r="117" spans="1:3">
      <c r="A117">
        <v>13</v>
      </c>
      <c r="B117">
        <f t="shared" si="44"/>
        <v>0.64661181642351362</v>
      </c>
      <c r="C117">
        <f t="shared" si="45"/>
        <v>1.2932236328470272</v>
      </c>
    </row>
    <row r="118" spans="1:3">
      <c r="A118">
        <v>13.25</v>
      </c>
      <c r="B118">
        <f t="shared" si="44"/>
        <v>0.64422647719855408</v>
      </c>
      <c r="C118">
        <f t="shared" si="45"/>
        <v>1.2884529543971082</v>
      </c>
    </row>
    <row r="119" spans="1:3">
      <c r="A119">
        <v>13.5</v>
      </c>
      <c r="B119">
        <f t="shared" si="44"/>
        <v>0.64173907369008654</v>
      </c>
      <c r="C119">
        <f t="shared" si="45"/>
        <v>1.2834781473801731</v>
      </c>
    </row>
    <row r="120" spans="1:3">
      <c r="A120">
        <v>13.75</v>
      </c>
      <c r="B120">
        <f t="shared" si="44"/>
        <v>0.63914960589811087</v>
      </c>
      <c r="C120">
        <f t="shared" si="45"/>
        <v>1.2782992117962217</v>
      </c>
    </row>
    <row r="121" spans="1:3">
      <c r="A121">
        <v>14</v>
      </c>
      <c r="B121">
        <f t="shared" si="44"/>
        <v>0.63645807382262709</v>
      </c>
      <c r="C121">
        <f t="shared" si="45"/>
        <v>1.2729161476452542</v>
      </c>
    </row>
    <row r="122" spans="1:3">
      <c r="A122">
        <v>14.25</v>
      </c>
      <c r="B122">
        <f t="shared" si="44"/>
        <v>0.6336644774636353</v>
      </c>
      <c r="C122">
        <f t="shared" si="45"/>
        <v>1.2673289549272706</v>
      </c>
    </row>
    <row r="123" spans="1:3">
      <c r="A123">
        <v>14.5</v>
      </c>
      <c r="B123">
        <f t="shared" si="44"/>
        <v>0.6307688168211355</v>
      </c>
      <c r="C123">
        <f t="shared" si="45"/>
        <v>1.261537633642271</v>
      </c>
    </row>
    <row r="124" spans="1:3">
      <c r="A124">
        <v>14.75</v>
      </c>
      <c r="B124">
        <f t="shared" si="44"/>
        <v>0.62777109189512759</v>
      </c>
      <c r="C124">
        <f t="shared" si="45"/>
        <v>1.2555421837902552</v>
      </c>
    </row>
    <row r="125" spans="1:3">
      <c r="A125">
        <v>15</v>
      </c>
      <c r="B125">
        <f t="shared" si="44"/>
        <v>0.62467130268561155</v>
      </c>
      <c r="C125">
        <f t="shared" si="45"/>
        <v>1.2493426053712231</v>
      </c>
    </row>
    <row r="126" spans="1:3">
      <c r="A126">
        <v>15.25</v>
      </c>
      <c r="B126">
        <f t="shared" si="44"/>
        <v>0.6214694491925874</v>
      </c>
      <c r="C126">
        <f t="shared" si="45"/>
        <v>1.2429388983851748</v>
      </c>
    </row>
    <row r="127" spans="1:3">
      <c r="A127">
        <v>15.5</v>
      </c>
      <c r="B127">
        <f t="shared" si="44"/>
        <v>0.61816553141605535</v>
      </c>
      <c r="C127">
        <f t="shared" si="45"/>
        <v>1.2363310628321107</v>
      </c>
    </row>
    <row r="128" spans="1:3">
      <c r="A128">
        <v>15.75</v>
      </c>
      <c r="B128">
        <f t="shared" si="44"/>
        <v>0.61475954935601518</v>
      </c>
      <c r="C128">
        <f t="shared" si="45"/>
        <v>1.2295190987120304</v>
      </c>
    </row>
    <row r="129" spans="1:3">
      <c r="A129">
        <v>16</v>
      </c>
      <c r="B129">
        <f t="shared" si="44"/>
        <v>0.611251503012467</v>
      </c>
      <c r="C129">
        <f t="shared" si="45"/>
        <v>1.222503006024934</v>
      </c>
    </row>
    <row r="130" spans="1:3">
      <c r="A130">
        <v>16.25</v>
      </c>
      <c r="B130">
        <f t="shared" si="44"/>
        <v>0.60764139238541059</v>
      </c>
      <c r="C130">
        <f t="shared" si="45"/>
        <v>1.2152827847708212</v>
      </c>
    </row>
    <row r="131" spans="1:3">
      <c r="A131">
        <v>16.5</v>
      </c>
      <c r="B131">
        <f t="shared" ref="B131:B145" si="46">(0.0076620256*A131 + 0.1642260069)*(-0.1065663717*A131 + 3.8362064897)</f>
        <v>0.60392921747484618</v>
      </c>
      <c r="C131">
        <f t="shared" ref="C131:C145" si="47">B131*2</f>
        <v>1.2078584349496924</v>
      </c>
    </row>
    <row r="132" spans="1:3">
      <c r="A132">
        <v>16.75</v>
      </c>
      <c r="B132">
        <f t="shared" si="46"/>
        <v>0.60011497828077387</v>
      </c>
      <c r="C132">
        <f t="shared" si="47"/>
        <v>1.2002299565615477</v>
      </c>
    </row>
    <row r="133" spans="1:3">
      <c r="A133">
        <v>17</v>
      </c>
      <c r="B133">
        <f t="shared" si="46"/>
        <v>0.59619867480319333</v>
      </c>
      <c r="C133">
        <f t="shared" si="47"/>
        <v>1.1923973496063867</v>
      </c>
    </row>
    <row r="134" spans="1:3">
      <c r="A134">
        <v>17.25</v>
      </c>
      <c r="B134">
        <f t="shared" si="46"/>
        <v>0.59218030704210467</v>
      </c>
      <c r="C134">
        <f t="shared" si="47"/>
        <v>1.1843606140842093</v>
      </c>
    </row>
    <row r="135" spans="1:3">
      <c r="A135">
        <v>17.5</v>
      </c>
      <c r="B135">
        <f t="shared" si="46"/>
        <v>0.58805987499750811</v>
      </c>
      <c r="C135">
        <f t="shared" si="47"/>
        <v>1.1761197499950162</v>
      </c>
    </row>
    <row r="136" spans="1:3">
      <c r="A136">
        <v>17.75</v>
      </c>
      <c r="B136">
        <f t="shared" si="46"/>
        <v>0.58383737866940333</v>
      </c>
      <c r="C136">
        <f t="shared" si="47"/>
        <v>1.1676747573388067</v>
      </c>
    </row>
    <row r="137" spans="1:3">
      <c r="A137">
        <v>18</v>
      </c>
      <c r="B137">
        <f t="shared" si="46"/>
        <v>0.57951281805779054</v>
      </c>
      <c r="C137">
        <f t="shared" si="47"/>
        <v>1.1590256361155811</v>
      </c>
    </row>
    <row r="138" spans="1:3">
      <c r="A138">
        <v>18.25</v>
      </c>
      <c r="B138">
        <f t="shared" si="46"/>
        <v>0.57508619316266985</v>
      </c>
      <c r="C138">
        <f t="shared" si="47"/>
        <v>1.1501723863253397</v>
      </c>
    </row>
    <row r="139" spans="1:3">
      <c r="A139">
        <v>18.5</v>
      </c>
      <c r="B139">
        <f t="shared" si="46"/>
        <v>0.57055750398404081</v>
      </c>
      <c r="C139">
        <f t="shared" si="47"/>
        <v>1.1411150079680816</v>
      </c>
    </row>
    <row r="140" spans="1:3">
      <c r="A140">
        <v>18.75</v>
      </c>
      <c r="B140">
        <f t="shared" si="46"/>
        <v>0.56592675052190389</v>
      </c>
      <c r="C140">
        <f t="shared" si="47"/>
        <v>1.1318535010438078</v>
      </c>
    </row>
    <row r="141" spans="1:3">
      <c r="A141">
        <v>19</v>
      </c>
      <c r="B141">
        <f t="shared" si="46"/>
        <v>0.56119393277625884</v>
      </c>
      <c r="C141">
        <f t="shared" si="47"/>
        <v>1.1223878655525177</v>
      </c>
    </row>
    <row r="142" spans="1:3">
      <c r="A142">
        <v>19.25</v>
      </c>
      <c r="B142">
        <f t="shared" si="46"/>
        <v>0.55635905074710579</v>
      </c>
      <c r="C142">
        <f t="shared" si="47"/>
        <v>1.1127181014942116</v>
      </c>
    </row>
    <row r="143" spans="1:3">
      <c r="A143">
        <v>19.5</v>
      </c>
      <c r="B143">
        <f t="shared" si="46"/>
        <v>0.55142210443444473</v>
      </c>
      <c r="C143">
        <f t="shared" si="47"/>
        <v>1.1028442088688895</v>
      </c>
    </row>
    <row r="144" spans="1:3">
      <c r="A144">
        <v>19.75</v>
      </c>
      <c r="B144">
        <f t="shared" si="46"/>
        <v>0.54638309383827544</v>
      </c>
      <c r="C144">
        <f t="shared" si="47"/>
        <v>1.0927661876765509</v>
      </c>
    </row>
    <row r="145" spans="1:3">
      <c r="A145">
        <v>20</v>
      </c>
      <c r="B145">
        <f t="shared" si="46"/>
        <v>0.54124201895859814</v>
      </c>
      <c r="C145">
        <f t="shared" si="47"/>
        <v>1.0824840379171963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UCSF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Vilardi, Ryan</dc:creator>
  <cp:keywords/>
  <dc:description/>
  <cp:lastModifiedBy>Amor Menezes</cp:lastModifiedBy>
  <dcterms:created xsi:type="dcterms:W3CDTF">2014-02-12T18:07:31Z</dcterms:created>
  <dcterms:modified xsi:type="dcterms:W3CDTF">2014-12-14T19:20:59Z</dcterms:modified>
  <cp:category/>
</cp:coreProperties>
</file>