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14"/>
  <workbookPr/>
  <mc:AlternateContent xmlns:mc="http://schemas.openxmlformats.org/markup-compatibility/2006">
    <mc:Choice Requires="x15">
      <x15ac:absPath xmlns:x15ac="http://schemas.microsoft.com/office/spreadsheetml/2010/11/ac" url="D:\TempUserProfiles\NetworkService\AppData\Local\Packages\oice_16_974fa576_32c1d314_20ab\AC\Temp\"/>
    </mc:Choice>
  </mc:AlternateContent>
  <xr:revisionPtr revIDLastSave="0" documentId="8_{9F79470B-1FAD-4409-A3FF-C6955B31B245}" xr6:coauthVersionLast="47" xr6:coauthVersionMax="47" xr10:uidLastSave="{00000000-0000-0000-0000-000000000000}"/>
  <bookViews>
    <workbookView xWindow="-60" yWindow="-60" windowWidth="15480" windowHeight="11640"/>
  </bookViews>
  <sheets>
    <sheet name="Prize Pool" sheetId="1" r:id="rId1"/>
    <sheet name="Calculator" sheetId="5" r:id="rId2"/>
    <sheet name="Example 3" sheetId="3" r:id="rId3"/>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1" i="1" l="1"/>
  <c r="I36" i="1"/>
  <c r="O40" i="1"/>
  <c r="M40" i="1"/>
  <c r="K40" i="1"/>
  <c r="Q40" i="1"/>
  <c r="N64" i="1"/>
  <c r="M28" i="1"/>
  <c r="M31" i="1"/>
  <c r="K28" i="1"/>
  <c r="Q78" i="3"/>
  <c r="Q77" i="1"/>
  <c r="O77" i="1"/>
  <c r="N68" i="5"/>
  <c r="L64" i="5"/>
  <c r="J64" i="5"/>
  <c r="K76" i="5"/>
  <c r="AB43" i="5"/>
  <c r="O43" i="5"/>
  <c r="AC43" i="5"/>
  <c r="O40" i="5"/>
  <c r="M40" i="5"/>
  <c r="I37" i="5"/>
  <c r="M36" i="5"/>
  <c r="M33" i="5"/>
  <c r="M32" i="5"/>
  <c r="M28" i="5"/>
  <c r="I32" i="5"/>
  <c r="M31" i="5"/>
  <c r="M29" i="5"/>
  <c r="K29" i="5"/>
  <c r="O29" i="5"/>
  <c r="V28" i="5"/>
  <c r="Q28" i="5"/>
  <c r="K28" i="5"/>
  <c r="X25" i="5"/>
  <c r="I31" i="5"/>
  <c r="K34" i="5"/>
  <c r="K30" i="5"/>
  <c r="M30" i="5"/>
  <c r="O30" i="5"/>
  <c r="N64" i="5"/>
  <c r="K29" i="1"/>
  <c r="M29" i="1"/>
  <c r="K33" i="3"/>
  <c r="K29" i="3"/>
  <c r="M27" i="3"/>
  <c r="M29" i="3"/>
  <c r="O29" i="3"/>
  <c r="K30" i="3"/>
  <c r="K27" i="3"/>
  <c r="X24" i="3"/>
  <c r="M33" i="3"/>
  <c r="O33" i="3"/>
  <c r="K44" i="3"/>
  <c r="M30" i="3"/>
  <c r="O30" i="3"/>
  <c r="K31" i="3"/>
  <c r="K32" i="3"/>
  <c r="M32" i="3"/>
  <c r="O32" i="3"/>
  <c r="M44" i="3"/>
  <c r="O44" i="3"/>
  <c r="Q44" i="3"/>
  <c r="M32" i="1"/>
  <c r="O78" i="3"/>
  <c r="O39" i="3"/>
  <c r="N69" i="3"/>
  <c r="I36" i="3"/>
  <c r="Q27" i="3"/>
  <c r="L65" i="3"/>
  <c r="J65" i="3"/>
  <c r="K77" i="3"/>
  <c r="AB44" i="3"/>
  <c r="AC44" i="3"/>
  <c r="M39" i="3"/>
  <c r="M35" i="3"/>
  <c r="V27" i="3"/>
  <c r="M31" i="3"/>
  <c r="M28" i="3"/>
  <c r="K28" i="3"/>
  <c r="I31" i="3"/>
  <c r="N68" i="1"/>
  <c r="Q28" i="1"/>
  <c r="M33" i="1"/>
  <c r="V28" i="1"/>
  <c r="J64" i="1"/>
  <c r="L64" i="1"/>
  <c r="K77" i="1"/>
  <c r="N65" i="3"/>
  <c r="K39" i="3"/>
  <c r="Q39" i="3"/>
  <c r="O28" i="3"/>
  <c r="J66" i="3"/>
  <c r="K78" i="3"/>
  <c r="K72" i="3"/>
  <c r="I37" i="1"/>
  <c r="AB43" i="1"/>
  <c r="K75" i="3"/>
  <c r="I28" i="3"/>
  <c r="K76" i="3"/>
  <c r="I35" i="3"/>
  <c r="K35" i="3"/>
  <c r="O35" i="3"/>
  <c r="O43" i="1"/>
  <c r="AC43" i="1"/>
  <c r="M36" i="1"/>
  <c r="K74" i="1"/>
  <c r="W35" i="3"/>
  <c r="Q35" i="3"/>
  <c r="Q24" i="3"/>
  <c r="O31" i="3"/>
  <c r="P55" i="3"/>
  <c r="I27" i="3"/>
  <c r="X30" i="3"/>
  <c r="AA44" i="3"/>
  <c r="Y44" i="3"/>
  <c r="U44" i="3"/>
  <c r="Q31" i="3"/>
  <c r="I29" i="3"/>
  <c r="AB27" i="3"/>
  <c r="N96" i="3"/>
  <c r="V96" i="3"/>
  <c r="I96" i="3"/>
  <c r="K76" i="1"/>
  <c r="J65" i="1"/>
  <c r="K36" i="1"/>
  <c r="O36" i="1"/>
  <c r="J65" i="5"/>
  <c r="K40" i="5"/>
  <c r="Q40" i="5"/>
  <c r="K74" i="5"/>
  <c r="K77" i="5"/>
  <c r="K71" i="5"/>
  <c r="I29" i="5"/>
  <c r="K31" i="5"/>
  <c r="Q25" i="5"/>
  <c r="O31" i="5"/>
  <c r="K32" i="5"/>
  <c r="M34" i="5"/>
  <c r="O34" i="5"/>
  <c r="K75" i="5"/>
  <c r="I36" i="5"/>
  <c r="K36" i="5"/>
  <c r="O36" i="5"/>
  <c r="X31" i="5"/>
  <c r="K43" i="5"/>
  <c r="O32" i="5"/>
  <c r="K33" i="5"/>
  <c r="O33" i="5"/>
  <c r="I28" i="5"/>
  <c r="Q36" i="5"/>
  <c r="W36" i="5"/>
  <c r="P54" i="5"/>
  <c r="M43" i="5"/>
  <c r="AA43" i="5"/>
  <c r="I30" i="5"/>
  <c r="AB28" i="5"/>
  <c r="Q32" i="5"/>
  <c r="Y43" i="5"/>
  <c r="U43" i="5"/>
  <c r="Q43" i="5"/>
  <c r="N95" i="5"/>
  <c r="V95" i="5"/>
  <c r="I95" i="5"/>
  <c r="O29" i="1"/>
  <c r="K30" i="1"/>
  <c r="M30" i="1"/>
  <c r="O30" i="1"/>
  <c r="K31" i="1"/>
  <c r="W36" i="1"/>
  <c r="Q36" i="1"/>
  <c r="K75" i="1"/>
  <c r="X25" i="1"/>
  <c r="I32" i="1"/>
  <c r="I31" i="1"/>
  <c r="K34" i="1"/>
  <c r="O31" i="1"/>
  <c r="K32" i="1"/>
  <c r="M34" i="1"/>
  <c r="Q25" i="1"/>
  <c r="I29" i="1"/>
  <c r="O34" i="1"/>
  <c r="K43" i="1"/>
  <c r="O32" i="1"/>
  <c r="K33" i="1"/>
  <c r="O33" i="1"/>
  <c r="I28" i="1"/>
  <c r="X31" i="1"/>
  <c r="Q32" i="1"/>
  <c r="I30" i="1"/>
  <c r="AB28" i="1"/>
  <c r="M43" i="1"/>
  <c r="AA43" i="1"/>
  <c r="P54" i="1"/>
  <c r="Y43" i="1"/>
  <c r="Q43" i="1"/>
  <c r="N95" i="1"/>
  <c r="V95" i="1"/>
  <c r="U43" i="1"/>
  <c r="I95" i="1"/>
</calcChain>
</file>

<file path=xl/sharedStrings.xml><?xml version="1.0" encoding="utf-8"?>
<sst xmlns="http://schemas.openxmlformats.org/spreadsheetml/2006/main" count="490" uniqueCount="153">
  <si>
    <t>Overview:  </t>
  </si>
  <si>
    <t>Variables</t>
  </si>
  <si>
    <t>This is designed for the first example below.  It's meant to accomplish giving away a prize every time a goal is reached, plain and simple that's all everyone's gotta know, see F.A.Q. 6. Oprah Voice: "You get a time card, and you get a time card!!!"....  I started with that, and now I'm here.  It's also meant to be a prize pool that's always going, goals reached never resetting.  But, it can also be used as a tool to be expanded upon.  Edit Sheet 3 (the Calculator) to your pleasing.</t>
  </si>
  <si>
    <t>a = The Prize Value</t>
  </si>
  <si>
    <t>b = The total # of people (including yourself) until you want to receive a "commission" of equal value to the price value.  If you don't want to include yourself just Add 1 (excludes yourself) negating the ratio</t>
  </si>
  <si>
    <t>x = The total amount in the account before prizes are distributed per average donation, used to calculate required goal</t>
  </si>
  <si>
    <t>c = # of people needed to donate (rounding up, can't have fractions of a person :P)</t>
  </si>
  <si>
    <t xml:space="preserve">f = Donation Goal needed for first Prize! </t>
  </si>
  <si>
    <t>Example:  You want to giveaway $15 Game Time Cards</t>
  </si>
  <si>
    <t>h = The targeted amount you're trying to raise with covered costs calculated, as if Paypal and Imraising weren't sharing the pot</t>
  </si>
  <si>
    <t>based on a average donation of $5, you want to giveaway</t>
  </si>
  <si>
    <r>
      <t xml:space="preserve">y = The amount </t>
    </r>
    <r>
      <rPr>
        <i/>
        <sz val="11"/>
        <color indexed="8"/>
        <rFont val="Calibri"/>
        <family val="2"/>
      </rPr>
      <t>you receive off one donation</t>
    </r>
  </si>
  <si>
    <t xml:space="preserve">five of them until you get to keep one for </t>
  </si>
  <si>
    <t>q = the average donation amount you're calculating for</t>
  </si>
  <si>
    <t>yourself/the streamer (based on min. donation)</t>
  </si>
  <si>
    <t>The Formula:</t>
  </si>
  <si>
    <t>Static Representation</t>
  </si>
  <si>
    <t>5 - %5.8 - 0.36 = 4.35</t>
  </si>
  <si>
    <t>q - %5.8 - 0.9 = y</t>
  </si>
  <si>
    <t>See Blue Results for further variables</t>
  </si>
  <si>
    <t xml:space="preserve">15 · 6 = 90 </t>
  </si>
  <si>
    <t>a · b =  h</t>
  </si>
  <si>
    <t>90 / 4.35 = 21</t>
  </si>
  <si>
    <t>h / y = c</t>
  </si>
  <si>
    <t>21 · 4.35  = 91.35</t>
  </si>
  <si>
    <t>c · y  = x</t>
  </si>
  <si>
    <t>91.36 / 15 = 6.09</t>
  </si>
  <si>
    <t>x / a = Goals Reached</t>
  </si>
  <si>
    <t>91.35 - 75 = 16.35</t>
  </si>
  <si>
    <t>x - The Total Amount Your Giving Away = Streamer's Share</t>
  </si>
  <si>
    <t>90 + 13.65 = 103.65</t>
  </si>
  <si>
    <t>h + c = The Exact Goal Amount to be Raised Per Ratio</t>
  </si>
  <si>
    <t>h / b (this default -1 to include yourself, the streamer) = f when calculated targeted probable donations</t>
  </si>
  <si>
    <t>(The Exact Goal Amount to be Raised Per Ratio + Streamer's Share) / Your commission ratio = f when exact, and donation exceed prize value </t>
  </si>
  <si>
    <t>see 4.3.1 cut formula</t>
  </si>
  <si>
    <t>Paypal and Imraising's AVG. cut Per Goal Ratio</t>
  </si>
  <si>
    <t>Per Each Goal Average Donation</t>
  </si>
  <si>
    <t>Values Here</t>
  </si>
  <si>
    <t>·  The Current Formula Values in the Calculator are for the above example, so in theory every time a goal of 25 is reached a Game Time Card is given away.  Excluding your share, the goal is less   (see FAQ 4). If you wanted to change the Total Prize Value (a) from a $15 dollar subscription to something like a $30 steam game then just change (a) to 30.  
·  This is like a situation where the the more you risk, the less your reward, but higher your chances (if it's just a donator prize)- since there's less required people to reach multiple goals.  But, if the less you risk, the higher your reward, and lower your chances.
·  In this format, given 21 people donate 5 dollars and 5 donators (you're the 6th non-donator), and raffle winners are exclusive to donators with, then 5 dollar is giving you 22:1 odds for %66 off (not taking into account entertainment value and sheer genorosity).
·  Now the goal you set is not taking into account the amount you receive off each seperate donations, as opposed to the average (see variable y and q).  
·  The percentages of the cut by paypal and imraising and the differences of each donation create a fluctuation in the required goal you need to set.  See cut formula in FAQ 4.3.1
·  As you can see minimum donations of 1 dollar require a higher goal because the cut is technically higher, even though the cut off that is 0.42 as opposed to 0.65 off a five dollar donation.  In essence that means you're losing a whole 41.8% off minimums and only 13% off the inputted average of $5
·  A minimum donation brings the goal up to 34, a 10 dollar increase and difference between a probable donation.  Therefore a new Targeted Donation Goal, Aggregate (Blue Result) is calculated based on the MEDIAN of (see FAQ 8) probable max donation given and the minimum donation possible (which is technically your mode and equal to variable q)  in this scenario it is 1+15=16 / (# of calculated donations = 2) = 8, note this result will not be accurate unless people are donating half your Targeted Price Value, so continue to use AVG. Donation variable q to calculate your goal based on how much you think a probable donation is. 
·  So, if someone donates 1000 you can see Goals Reached turns into 62 so that means you can give out 62 time cards
·  Elaborating, someone would have to donate exactly 508.2 in order to giveaway a ratio of 5:1, $80 prizes see 4.3 
·  Also, remember AVG. Donation is not total donated funds- this variable is x.  So plugging in your own x after checking your balance would mean you can calculate exactly, the avg. donation simply helps set the targets...</t>
  </si>
  <si>
    <t>What's what you want to giveaway cost?</t>
  </si>
  <si>
    <t>a =</t>
  </si>
  <si>
    <t>See Variable b</t>
  </si>
  <si>
    <t>b =</t>
  </si>
  <si>
    <t xml:space="preserve">CALCULATIONS </t>
  </si>
  <si>
    <t>Your Ratio</t>
  </si>
  <si>
    <t>The Total Amount Your Giving Away</t>
  </si>
  <si>
    <t>Goals Reached</t>
  </si>
  <si>
    <t>N/A to change   Balance pre-distribution</t>
  </si>
  <si>
    <t xml:space="preserve">x = </t>
  </si>
  <si>
    <t xml:space="preserve"> =</t>
  </si>
  <si>
    <t>N/A to change     Required people</t>
  </si>
  <si>
    <t xml:space="preserve">c = </t>
  </si>
  <si>
    <t xml:space="preserve">  ·</t>
  </si>
  <si>
    <t xml:space="preserve"> = </t>
  </si>
  <si>
    <t>N/A to change    The Donation Goal!</t>
  </si>
  <si>
    <t xml:space="preserve">f = </t>
  </si>
  <si>
    <t xml:space="preserve"> / y =</t>
  </si>
  <si>
    <t>The Amount Exact Goal Amount to be Raised Per Ratio</t>
  </si>
  <si>
    <t>N/A to change    Real Prize Pool</t>
  </si>
  <si>
    <t xml:space="preserve">h = </t>
  </si>
  <si>
    <t>·</t>
  </si>
  <si>
    <t>Your Static # of Goals Until Commission</t>
  </si>
  <si>
    <t>N/A to change       The Cut         &gt;</t>
  </si>
  <si>
    <t xml:space="preserve">y = </t>
  </si>
  <si>
    <t>/</t>
  </si>
  <si>
    <t>What's the AVG. donation?</t>
  </si>
  <si>
    <t xml:space="preserve">q = </t>
  </si>
  <si>
    <t>-</t>
  </si>
  <si>
    <t>+</t>
  </si>
  <si>
    <t>=</t>
  </si>
  <si>
    <t>Plug in an Account Balance</t>
  </si>
  <si>
    <t xml:space="preserve">(x) = </t>
  </si>
  <si>
    <t xml:space="preserve"> / </t>
  </si>
  <si>
    <t xml:space="preserve"> =  </t>
  </si>
  <si>
    <t>Goals Reached Aggregate</t>
  </si>
  <si>
    <t>Goals Reached (excluding yourself)</t>
  </si>
  <si>
    <t>see F.A.Q. 2</t>
  </si>
  <si>
    <t>Plug in a ratio for giveaway</t>
  </si>
  <si>
    <t xml:space="preserve">(l) = </t>
  </si>
  <si>
    <t>see 4.3. for current settings on account balance calculator ^</t>
  </si>
  <si>
    <t>Targeted Donation Goal</t>
  </si>
  <si>
    <t>(</t>
  </si>
  <si>
    <t>)     /</t>
  </si>
  <si>
    <t>Goal Minus Self</t>
  </si>
  <si>
    <t xml:space="preserve">     = (</t>
  </si>
  <si>
    <t xml:space="preserve"> 1. Don't get confuse variable b for the number of people you've got to give prizes too</t>
  </si>
  <si>
    <t xml:space="preserve">that's Goals Reached. </t>
  </si>
  <si>
    <t>F.A.Q.'s</t>
  </si>
  <si>
    <t xml:space="preserve"> 2. Your share is dependant on your goals reached,</t>
  </si>
  <si>
    <t>so you're making one for every (value of b, i.e. five) otherwise, excluding yourself, you're making nearly zero !  Or going negative because of taxes! (u can also add the 1 to value b to see the leftover…)</t>
  </si>
  <si>
    <t xml:space="preserve"> 3. So your share would be the Acquired Blance pre-distribution (variable x) minus the Prize Value · Your Commision Rate Ratio (explained on last line above)</t>
  </si>
  <si>
    <t xml:space="preserve">the result of this process shown in Your Share below </t>
  </si>
  <si>
    <t>4.  If the min is 155 people donating 1 dollar to reach your target comission rate of 5:1 and 15 dollar prize value than what what is the difference between the max just 1 person would have to donate to receive your share equal to prize value?</t>
  </si>
  <si>
    <t>4.1. How much are you making per set ratio goal? (this doesn't work once goals reached excedes your set ratio of persons  (i.e. where b=6, or 5:1, Goal cannot excede 5)</t>
  </si>
  <si>
    <t>Streamer's Share</t>
  </si>
  <si>
    <t>see FAQ 6</t>
  </si>
  <si>
    <t>4.2. How much are you making after higher goals reached?</t>
  </si>
  <si>
    <t>Streamer's Share Aggregate</t>
  </si>
  <si>
    <t>4.3. If the min is 111 people donating 5 dollars to reach your target comission rate of 3:1 at 80  dollar Imperial Pre-Order ESO edition prize pack value than what is the exact amount only one person would have to donate to receive your share equal to the prize value?</t>
  </si>
  <si>
    <t>4.3.1</t>
  </si>
  <si>
    <t>variable h / y takes into account into account the offset of costs by imraising and paypal so h will always be your targeted prize pool</t>
  </si>
  <si>
    <t>So it's 80 · (5+1) (if your ratio is 5:1) to calculate h (your target prize pool) equal to 480 here</t>
  </si>
  <si>
    <t>and then h  - y where y is the new cut off the new variable we are looking for here which is Z = MAX AVERAGE DONATION</t>
  </si>
  <si>
    <t>See cut formula for details on cut</t>
  </si>
  <si>
    <t>Calculate A Max Average Donation</t>
  </si>
  <si>
    <t>see 4.3. for current settings</t>
  </si>
  <si>
    <t>The cut is</t>
  </si>
  <si>
    <t xml:space="preserve"> + </t>
  </si>
  <si>
    <t xml:space="preserve">   =  Z</t>
  </si>
  <si>
    <t>h</t>
  </si>
  <si>
    <t>Cut Formula:</t>
  </si>
  <si>
    <t>In order to calculate total amoutn raised we could technically go through and calculate every donation as it comes in or see amount raised on widget...                                          but we know it's %5.8 + .36 on each donation so we can go H PRIZE POOL + %5.8 +.36 = required z, Purple cells to edit.</t>
  </si>
  <si>
    <t>Enter Further Values Here</t>
  </si>
  <si>
    <t>Adjust a Ratio</t>
  </si>
  <si>
    <r>
      <rPr>
        <sz val="11"/>
        <color indexed="57"/>
        <rFont val="Calibri"/>
        <family val="2"/>
      </rPr>
      <t>TARGET PRIZE POOL&gt;&gt;&gt;&gt;</t>
    </r>
    <r>
      <rPr>
        <sz val="11"/>
        <color theme="1"/>
        <rFont val="Calibri"/>
        <family val="2"/>
        <scheme val="minor"/>
      </rPr>
      <t xml:space="preserve">                                                                                 </t>
    </r>
  </si>
  <si>
    <t>Calculate Amount Received to Amount Given Away Ratio</t>
  </si>
  <si>
    <t>:</t>
  </si>
  <si>
    <t xml:space="preserve">l = </t>
  </si>
  <si>
    <t>5. Also don't be confused by goals reached being 1 less then excluding yourself, you are not reaching one of the goals and not giving out a copy, you're always giving a copy every goal.  This is factored on the last line of the formula by x / (b-1) = f, or in other words less goals means higher Share</t>
  </si>
  <si>
    <t>6. In this model, yes, you are forced to make an investment, and you see a larger payout each commission the biggest thing, when you consider transparency with your viewers/contributors it appears to them as if they see exactly how much you make off each goal (your goal minus the prize value) but in reality you're actually making a little less because of the imraising and paypal cuts.</t>
  </si>
  <si>
    <t>Streamer's Share Per Goal (What it Looks Like)</t>
  </si>
  <si>
    <t>Streamer's Share Per Goal In Reality</t>
  </si>
  <si>
    <t>Streamer's Share Per Targeted "Commission Ratio" In Reality</t>
  </si>
  <si>
    <t>x Goals Reached PLUS the Price Value x every commission reached</t>
  </si>
  <si>
    <t>Average donation it takes to reach goal = a / y = rounded up, can't have fractions of people donating again,  this number times y</t>
  </si>
  <si>
    <t>7. How to calculate a ratio for the exact target amount you want to raise, which is x, the total amount in your account</t>
  </si>
  <si>
    <t>Example:</t>
  </si>
  <si>
    <t>If LIRIK wants 25 Gs in his account and only giveaway a dollar, how would he know how to calculate the required goal?</t>
  </si>
  <si>
    <t>this is going to be a new adjust ratio of 25,000 : 1, this adds a new variable (L for amount given)</t>
  </si>
  <si>
    <t>Look at all the Green Boxes, go to Enter in 25,000 under x ( the bank account variable)</t>
  </si>
  <si>
    <t>Enter the $1 under a</t>
  </si>
  <si>
    <t>Then enter in a $1 Prize under a</t>
  </si>
  <si>
    <t>The average donation rate is adjusted to 70 dollars here, but if someone were to donate the exact required amount look at MAX AVERAGE and that equals 26450, the cut of this (variable y) is 1450.36 total as opposed to a higher 1688.44.  See the last few bulleted points in the explanation section.</t>
  </si>
  <si>
    <t>Your ignoring goals reached here but technically it's your prize minus 1 dollar, cuz prizes aren't being given each goal in this scenario</t>
  </si>
  <si>
    <t>Answer:</t>
  </si>
  <si>
    <t>It should be 26451.36 represented as the Z value</t>
  </si>
  <si>
    <t>h / b (this default -1 to include yourself, the streamer) = f</t>
  </si>
  <si>
    <t>(The Exact Goal Amount to be Raised Per Ratio + Streamer's Share) / Your Ratio = f</t>
  </si>
  <si>
    <t>The Current Formula Values in the Calculator are for the above example, so in theory every time a goal of 25 is reached a Game Time Card is given away.  Excluding your share, the goal is less   (see FAQ 4).                                                                                                                               If you wanted to change the Total Prize Value (a) from a $15 dollar subscription to something like a $30 steam game then just change (a) to 30.                                                                                                                       -This is like a situation where the the more you risk, the less your reward, but higher your chances (if it's just a donator prize)- since there's less required people to reach multiple goals.  But, if the less you risk, the higher your reward, and lower your chances.                          In this format, given 21 people donate 5 dollars and 5 donators (you're the 6th non-donator), and raffle winners are exclusive to donators with, then 5 dollar is giving you 22:1 odds for %66 off (not taking into account entertainment value and sheer genorosity).                                                                                                                                            Now the goal you set is not taking into account the amount you receive off each seperate donations, as opposed to the average (see variable y and q).                                                                                       The percentages of the cut by paypal and imraising and the differences of each donation create a fluctuation in the required goal you need to set.  See cut formula in FAQ 4.3.1                                       As you can see minimum donations of 1 dollar require a higher goal because the cut is technically higher, even though the cut off that is 0.42 as opposed to 0.65 off a five dollar donation.  In essence that means you're losing a whole 41.8% of minimums and only 13% off the inputted average of $5                                                              A minimum donation brings the goal up to 34, a 10 dollar increase.  Therefore a new Targeted Donation Goal is calculated based on a probable max donation given and the minimum donation possible which in this scenario is:                                                                                         So, if someone donates 1000 you can see Goals Reached turns into 62 so that means you can give out 62 time cards                                          Elaborating, someone would have to donate exactly 508.2 in order to giveaway a ratio of 5:1, $80 prizes see 4.3                                            Also, remember AVG. Donation is not total donated funds- this is x.  So plugging in your own x after checking your balance would mean you can calculate exactly, the avg. donation simply helps set the targets...</t>
  </si>
  <si>
    <t>This sheet is based on the example in FAQ 7.  It's meant to calculate an amount given/received ratio.</t>
  </si>
  <si>
    <t>`</t>
  </si>
  <si>
    <r>
      <t xml:space="preserve">The Current Formula Values in the Calculator are for the above example, so in theory every time a goal of 25 is reached a Game Time Card is given away.  Excluding your share, the goal is less   (see FAQ 4).                                                                                                                               If you wanted to change the Total Prize Value (a) from a $15 dollar subscription to something like a $30 steam game then just change (a) to 30.                                                                                                                                                                                                                                                                                                 This is like a situation where the the more you risk, the less your reward, but higher your chances (if it's just a donator prize)- since there's less required people to reach multiple goals.  But, if the less you risk, the higher your reward, and lower your chances.                                                       In this format, given 21 people donate 5 dollars and 5 donators (you're the 6th non-donator), and raffle winners are exclusive to donators with, then 5 dollar is giving you 22:1 odds for %66 off (not taking into account entertainment value and sheer genorosity).                                                                                                                                            Now the goal you set is not taking into account the amount </t>
    </r>
    <r>
      <rPr>
        <i/>
        <sz val="11"/>
        <color indexed="57"/>
        <rFont val="Calibri"/>
        <family val="2"/>
      </rPr>
      <t>you receive off each seperate donations</t>
    </r>
    <r>
      <rPr>
        <sz val="11"/>
        <color indexed="57"/>
        <rFont val="Calibri"/>
        <family val="2"/>
      </rPr>
      <t>, as opposed to the average (see variable y and q).                                                                                                     The percentages of the cut by paypal and imraising and the differences of each donation create a fluctuation in the required goal you need to set.  See cut formula in FAQ 4.3.1                                                                                       As you can see minimum donations of 1 dollar require a less goal because the cut is technically smaller, even though the cut off that is 0.42 as opposed to 0.65 off a five dollar donation.  A minimum donation brings the goal down to about 18.05.                                              So, if someone donates 1000 you can see Goals Reached turns into 62 so that means you can give out 62 time cards                                          Elaborating, someone would have to donate exactly 508.2 in order to giveaway a ratio of 5:1, $80 prizes see 4.3                                            Also, remember AVG. Donation is not total donated funds- this is x.  So plugging in your own x after checking your balance would mean you can calculate exactly, the avg. donation simply helps set the targets...</t>
    </r>
  </si>
  <si>
    <t>(You're now receiving 1 and giving out zero Prize Values :P</t>
  </si>
  <si>
    <t>N/A</t>
  </si>
  <si>
    <t>&lt;ignore see FAQ 7</t>
  </si>
  <si>
    <t>^ignored</t>
  </si>
  <si>
    <t>This is accurate if Lirik is giving out 25gs per 25gs given</t>
  </si>
  <si>
    <t>In order to calculate total amount raised we could technically go through and calculate every donation as it comes in or see amount raised on widget, look at balance...  but we know it's %5.8 + .36 on each donation so we can go H PRIZE POOL + %5.8 +.36 = required z</t>
  </si>
  <si>
    <t xml:space="preserve">Ignored along with lines 45-47 See cell T45 </t>
  </si>
  <si>
    <t>So it's 80 · (3+1) (if your ratio is 3:1) to calculate h (your target prize pool) equal to 320 here</t>
  </si>
  <si>
    <t>Paypal and Imraising's AVG. cut Per Commission Goal Ratio</t>
  </si>
  <si>
    <t>Targeted Donation Goal Aggregate</t>
  </si>
  <si>
    <t>What's represented here in Gray is your Max Donations exceeding goal (See Last Few bulleted points), this is when your Average Donation exceeds the prize value (not likely), but can also be used to calculate how to distribute a larger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</si>
</sst>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1"/>
      <color indexed="57"/>
      <name val="Calibri"/>
      <family val="2"/>
    </font>
    <font>
      <i/>
      <sz val="11"/>
      <color indexed="57"/>
      <name val="Calibri"/>
      <family val="2"/>
    </font>
    <font>
      <i/>
      <sz val="11"/>
      <color indexed="8"/>
      <name val="Calibri"/>
      <family val="2"/>
    </font>
    <font>
      <sz val="11"/>
      <color indexed="57"/>
      <name val="Calibri"/>
      <family val="2"/>
    </font>
    <font>
      <sz val="20"/>
      <color theme="1"/>
      <name val="Calibri"/>
      <family val="2"/>
      <scheme val="minor"/>
    </font>
    <font>
      <sz val="20"/>
      <color rgb="FFFF0000"/>
      <name val="Calibri"/>
      <family val="2"/>
      <scheme val="minor"/>
    </font>
    <font>
      <sz val="16"/>
      <color theme="1"/>
      <name val="Calibri"/>
      <family val="2"/>
      <scheme val="minor"/>
    </font>
    <font>
      <sz val="14"/>
      <color theme="1"/>
      <name val="Calibri"/>
      <family val="2"/>
      <scheme val="minor"/>
    </font>
    <font>
      <sz val="18"/>
      <color theme="1"/>
      <name val="Calibri"/>
      <family val="2"/>
      <scheme val="minor"/>
    </font>
    <font>
      <sz val="18"/>
      <color rgb="FFFF0000"/>
      <name val="Calibri"/>
      <family val="2"/>
      <scheme val="minor"/>
    </font>
    <font>
      <sz val="11"/>
      <color theme="4" tint="-0.249977111117893"/>
      <name val="Calibri"/>
      <family val="2"/>
      <scheme val="minor"/>
    </font>
    <font>
      <sz val="12"/>
      <color rgb="FFFF0000"/>
      <name val="Calibri"/>
      <family val="2"/>
      <scheme val="minor"/>
    </font>
    <font>
      <sz val="18"/>
      <name val="Calibri"/>
      <family val="2"/>
      <scheme val="minor"/>
    </font>
    <font>
      <sz val="11"/>
      <color rgb="FFFF0000"/>
      <name val="Calibri"/>
      <family val="2"/>
      <scheme val="minor"/>
    </font>
    <font>
      <sz val="11"/>
      <color theme="5" tint="-0.249977111117893"/>
      <name val="Calibri"/>
      <family val="2"/>
      <scheme val="minor"/>
    </font>
    <font>
      <sz val="10"/>
      <color theme="1"/>
      <name val="Calibri"/>
      <family val="2"/>
      <scheme val="minor"/>
    </font>
    <font>
      <sz val="11"/>
      <color theme="9" tint="-0.499984740745262"/>
      <name val="Calibri"/>
      <family val="2"/>
      <scheme val="minor"/>
    </font>
    <font>
      <sz val="11"/>
      <color rgb="FF0070C0"/>
      <name val="Calibri"/>
      <family val="2"/>
      <scheme val="minor"/>
    </font>
    <font>
      <sz val="14"/>
      <color rgb="FF0070C0"/>
      <name val="Calibri"/>
      <family val="2"/>
      <scheme val="minor"/>
    </font>
    <font>
      <sz val="16"/>
      <color rgb="FF0070C0"/>
      <name val="Calibri"/>
      <family val="2"/>
      <scheme val="minor"/>
    </font>
    <font>
      <sz val="18"/>
      <color theme="9" tint="-0.249977111117893"/>
      <name val="Calibri"/>
      <family val="2"/>
      <scheme val="minor"/>
    </font>
    <font>
      <sz val="18"/>
      <color rgb="FF0070C0"/>
      <name val="Calibri"/>
      <family val="2"/>
      <scheme val="minor"/>
    </font>
    <font>
      <sz val="12"/>
      <color rgb="FF0070C0"/>
      <name val="Calibri"/>
      <family val="2"/>
      <scheme val="minor"/>
    </font>
    <font>
      <sz val="16"/>
      <color theme="9" tint="-0.249977111117893"/>
      <name val="Calibri"/>
      <family val="2"/>
      <scheme val="minor"/>
    </font>
    <font>
      <sz val="12"/>
      <color rgb="FFE36C09"/>
      <name val="Calibri"/>
      <family val="2"/>
      <scheme val="minor"/>
    </font>
    <font>
      <sz val="11"/>
      <color rgb="FF8064A2"/>
      <name val="Calibri"/>
      <family val="2"/>
      <scheme val="minor"/>
    </font>
    <font>
      <sz val="18"/>
      <color rgb="FF8064A2"/>
      <name val="Calibri"/>
      <family val="2"/>
      <scheme val="minor"/>
    </font>
    <font>
      <sz val="18"/>
      <color rgb="FF000000"/>
      <name val="Calibri"/>
      <family val="2"/>
      <scheme val="minor"/>
    </font>
    <font>
      <sz val="11"/>
      <color rgb="FF000000"/>
      <name val="Calibri"/>
      <family val="2"/>
      <scheme val="minor"/>
    </font>
    <font>
      <sz val="12"/>
      <color theme="1"/>
      <name val="Calibri"/>
      <family val="2"/>
      <scheme val="minor"/>
    </font>
    <font>
      <sz val="18"/>
      <color theme="9" tint="-0.499984740745262"/>
      <name val="Calibri"/>
      <family val="2"/>
      <scheme val="minor"/>
    </font>
    <font>
      <sz val="2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105">
    <xf numFmtId="0" fontId="0" fillId="0" borderId="0" xfId="0"/>
    <xf numFmtId="0" fontId="5" fillId="0" borderId="0" xfId="0" applyFont="1"/>
    <xf numFmtId="0" fontId="6" fillId="0" borderId="0" xfId="0" applyFont="1" applyAlignment="1">
      <alignment horizontal="center"/>
    </xf>
    <xf numFmtId="0" fontId="7" fillId="0" borderId="0" xfId="0" applyFont="1"/>
    <xf numFmtId="0" fontId="8" fillId="0" borderId="0" xfId="0" applyFont="1"/>
    <xf numFmtId="0" fontId="9" fillId="0" borderId="0" xfId="0" applyFont="1"/>
    <xf numFmtId="0" fontId="10" fillId="0" borderId="0" xfId="0" applyFont="1" applyAlignment="1">
      <alignment horizontal="center"/>
    </xf>
    <xf numFmtId="0" fontId="9" fillId="0" borderId="0" xfId="0" applyFont="1" applyAlignment="1">
      <alignment horizontal="center"/>
    </xf>
    <xf numFmtId="0" fontId="0" fillId="0" borderId="0" xfId="0" applyFont="1"/>
    <xf numFmtId="0" fontId="11" fillId="0" borderId="0" xfId="0" applyFont="1"/>
    <xf numFmtId="0" fontId="10" fillId="0" borderId="0" xfId="0" applyFont="1"/>
    <xf numFmtId="0" fontId="0" fillId="0" borderId="1" xfId="0" applyBorder="1"/>
    <xf numFmtId="0" fontId="0" fillId="0" borderId="0" xfId="0" applyAlignment="1">
      <alignment horizontal="center"/>
    </xf>
    <xf numFmtId="0" fontId="12" fillId="0" borderId="0" xfId="0" applyFont="1" applyAlignment="1"/>
    <xf numFmtId="0" fontId="0" fillId="0" borderId="1" xfId="0" applyBorder="1" applyAlignment="1">
      <alignment horizontal="center"/>
    </xf>
    <xf numFmtId="0" fontId="13" fillId="0" borderId="0" xfId="0" applyFont="1"/>
    <xf numFmtId="0" fontId="0" fillId="0" borderId="0" xfId="0" applyAlignment="1">
      <alignment horizontal="right"/>
    </xf>
    <xf numFmtId="0" fontId="14" fillId="0" borderId="0" xfId="0" applyFont="1" applyAlignment="1">
      <alignment horizontal="right"/>
    </xf>
    <xf numFmtId="0" fontId="15" fillId="2" borderId="0" xfId="0" applyFont="1" applyFill="1"/>
    <xf numFmtId="0" fontId="10" fillId="2" borderId="0" xfId="0" applyFont="1" applyFill="1"/>
    <xf numFmtId="0" fontId="10" fillId="0" borderId="2" xfId="0" applyFont="1" applyBorder="1"/>
    <xf numFmtId="0" fontId="9" fillId="0" borderId="0" xfId="0" applyFont="1" applyBorder="1" applyAlignment="1">
      <alignment horizontal="center" vertical="center"/>
    </xf>
    <xf numFmtId="0" fontId="0" fillId="0" borderId="0" xfId="0" applyBorder="1" applyAlignment="1">
      <alignment horizontal="center" vertical="center"/>
    </xf>
    <xf numFmtId="0" fontId="16" fillId="0" borderId="0" xfId="0" applyFont="1" applyAlignment="1">
      <alignment horizontal="left"/>
    </xf>
    <xf numFmtId="0" fontId="10" fillId="0" borderId="0" xfId="0" applyFont="1" applyAlignment="1">
      <alignment horizontal="right"/>
    </xf>
    <xf numFmtId="0" fontId="10" fillId="0" borderId="0" xfId="0" applyFont="1" applyAlignment="1">
      <alignment horizontal="left"/>
    </xf>
    <xf numFmtId="0" fontId="17" fillId="0" borderId="0" xfId="0" applyFont="1"/>
    <xf numFmtId="0" fontId="18" fillId="0" borderId="0" xfId="0" applyFont="1"/>
    <xf numFmtId="0" fontId="18" fillId="0" borderId="0" xfId="0" applyFont="1" applyAlignment="1">
      <alignment horizontal="center"/>
    </xf>
    <xf numFmtId="0" fontId="0" fillId="0" borderId="3" xfId="0" applyBorder="1"/>
    <xf numFmtId="0" fontId="0" fillId="0" borderId="4" xfId="0" applyBorder="1"/>
    <xf numFmtId="0" fontId="0" fillId="0" borderId="2" xfId="0" applyBorder="1"/>
    <xf numFmtId="0" fontId="19" fillId="0" borderId="3" xfId="0" applyFont="1" applyBorder="1" applyAlignment="1">
      <alignment horizontal="left"/>
    </xf>
    <xf numFmtId="0" fontId="18" fillId="0" borderId="1" xfId="0" applyFont="1" applyBorder="1" applyAlignment="1">
      <alignment horizontal="center"/>
    </xf>
    <xf numFmtId="0" fontId="20" fillId="0" borderId="0" xfId="0" applyFont="1"/>
    <xf numFmtId="0" fontId="21" fillId="0" borderId="0" xfId="0" applyFont="1"/>
    <xf numFmtId="3" fontId="21" fillId="0" borderId="0" xfId="0" applyNumberFormat="1" applyFont="1"/>
    <xf numFmtId="0" fontId="0" fillId="3" borderId="0" xfId="0" applyFill="1"/>
    <xf numFmtId="0" fontId="9" fillId="3" borderId="0" xfId="0" applyFont="1" applyFill="1"/>
    <xf numFmtId="0" fontId="10" fillId="3" borderId="0" xfId="0" applyFont="1" applyFill="1" applyAlignment="1">
      <alignment horizontal="center"/>
    </xf>
    <xf numFmtId="0" fontId="18" fillId="3" borderId="2" xfId="0" applyFont="1" applyFill="1" applyBorder="1" applyAlignment="1"/>
    <xf numFmtId="0" fontId="18" fillId="3" borderId="1" xfId="0" applyFont="1" applyFill="1" applyBorder="1" applyAlignment="1"/>
    <xf numFmtId="0" fontId="18" fillId="3" borderId="1" xfId="0" applyFont="1" applyFill="1" applyBorder="1"/>
    <xf numFmtId="0" fontId="18" fillId="3" borderId="0" xfId="0" applyFont="1" applyFill="1" applyBorder="1" applyAlignment="1">
      <alignment horizontal="center" vertical="center"/>
    </xf>
    <xf numFmtId="0" fontId="18" fillId="3" borderId="0" xfId="0" applyFont="1" applyFill="1" applyBorder="1" applyAlignment="1"/>
    <xf numFmtId="0" fontId="18" fillId="3" borderId="0" xfId="0" applyFont="1" applyFill="1" applyBorder="1"/>
    <xf numFmtId="0" fontId="17" fillId="3" borderId="0" xfId="0" applyFont="1" applyFill="1"/>
    <xf numFmtId="0" fontId="9" fillId="0" borderId="0" xfId="0" applyFont="1" applyAlignment="1">
      <alignment horizontal="left"/>
    </xf>
    <xf numFmtId="0" fontId="18" fillId="3" borderId="0" xfId="0" applyFont="1" applyFill="1"/>
    <xf numFmtId="0" fontId="22" fillId="3" borderId="5" xfId="0" applyFont="1" applyFill="1" applyBorder="1" applyAlignment="1">
      <alignment horizontal="center" vertical="center"/>
    </xf>
    <xf numFmtId="0" fontId="23" fillId="3" borderId="2" xfId="0" applyFont="1" applyFill="1" applyBorder="1" applyAlignment="1"/>
    <xf numFmtId="0" fontId="23" fillId="3" borderId="1" xfId="0" applyFont="1" applyFill="1" applyBorder="1" applyAlignment="1"/>
    <xf numFmtId="0" fontId="23" fillId="3" borderId="4" xfId="0" applyFont="1" applyFill="1" applyBorder="1" applyAlignment="1"/>
    <xf numFmtId="0" fontId="23" fillId="3" borderId="0" xfId="0" applyFont="1" applyFill="1"/>
    <xf numFmtId="0" fontId="23" fillId="3" borderId="0" xfId="0" applyFont="1" applyFill="1" applyBorder="1" applyAlignment="1"/>
    <xf numFmtId="0" fontId="0" fillId="0" borderId="0" xfId="0" applyBorder="1"/>
    <xf numFmtId="0" fontId="21" fillId="3" borderId="0" xfId="0" applyFont="1" applyFill="1"/>
    <xf numFmtId="3" fontId="10" fillId="0" borderId="0" xfId="0" applyNumberFormat="1" applyFont="1"/>
    <xf numFmtId="0" fontId="10" fillId="3" borderId="0" xfId="0" applyFont="1" applyFill="1" applyAlignment="1">
      <alignment horizontal="right"/>
    </xf>
    <xf numFmtId="0" fontId="10" fillId="3" borderId="0" xfId="0" applyFont="1" applyFill="1" applyAlignment="1">
      <alignment horizontal="left"/>
    </xf>
    <xf numFmtId="0" fontId="19" fillId="0" borderId="0" xfId="0" applyFont="1" applyBorder="1" applyAlignment="1">
      <alignment horizontal="center"/>
    </xf>
    <xf numFmtId="3" fontId="24" fillId="0" borderId="0" xfId="0" applyNumberFormat="1" applyFont="1"/>
    <xf numFmtId="0" fontId="24" fillId="0" borderId="0" xfId="0" applyFont="1"/>
    <xf numFmtId="0" fontId="25" fillId="0" borderId="0" xfId="0" applyFont="1" applyFill="1"/>
    <xf numFmtId="0" fontId="26" fillId="0" borderId="0" xfId="0" applyFont="1"/>
    <xf numFmtId="0" fontId="27" fillId="0" borderId="0" xfId="0" applyFont="1"/>
    <xf numFmtId="0" fontId="28" fillId="0" borderId="0" xfId="0" applyFont="1"/>
    <xf numFmtId="0" fontId="8" fillId="0" borderId="3" xfId="0" applyFont="1" applyBorder="1" applyAlignment="1">
      <alignment horizontal="center"/>
    </xf>
    <xf numFmtId="0" fontId="0" fillId="0" borderId="0" xfId="0" applyAlignment="1"/>
    <xf numFmtId="0" fontId="22" fillId="3" borderId="0" xfId="0" applyFont="1" applyFill="1" applyBorder="1" applyAlignment="1">
      <alignment horizontal="center" vertical="center"/>
    </xf>
    <xf numFmtId="3" fontId="9" fillId="3" borderId="0" xfId="0" applyNumberFormat="1" applyFont="1" applyFill="1"/>
    <xf numFmtId="0" fontId="9" fillId="0" borderId="6" xfId="0" applyFont="1" applyBorder="1" applyAlignment="1">
      <alignment horizontal="center"/>
    </xf>
    <xf numFmtId="0" fontId="0" fillId="0" borderId="0" xfId="0" applyAlignment="1">
      <alignment horizontal="left" vertical="top" wrapText="1"/>
    </xf>
    <xf numFmtId="0" fontId="0" fillId="0" borderId="0" xfId="0" applyAlignment="1">
      <alignment horizontal="center" vertical="top" wrapText="1"/>
    </xf>
    <xf numFmtId="0" fontId="8" fillId="0" borderId="3" xfId="0" applyFont="1" applyBorder="1" applyAlignment="1">
      <alignment horizontal="center"/>
    </xf>
    <xf numFmtId="0" fontId="8" fillId="0" borderId="4" xfId="0" applyFont="1" applyBorder="1" applyAlignment="1">
      <alignment horizontal="center"/>
    </xf>
    <xf numFmtId="0" fontId="8" fillId="0" borderId="1" xfId="0" applyFont="1" applyBorder="1" applyAlignment="1">
      <alignment horizontal="center"/>
    </xf>
    <xf numFmtId="0" fontId="19" fillId="0" borderId="3" xfId="0" applyFont="1" applyBorder="1" applyAlignment="1">
      <alignment horizontal="center"/>
    </xf>
    <xf numFmtId="0" fontId="19" fillId="0" borderId="1" xfId="0" applyFont="1" applyBorder="1" applyAlignment="1">
      <alignment horizontal="center"/>
    </xf>
    <xf numFmtId="0" fontId="19" fillId="3" borderId="3" xfId="0" applyFont="1" applyFill="1" applyBorder="1" applyAlignment="1">
      <alignment horizontal="center"/>
    </xf>
    <xf numFmtId="0" fontId="19" fillId="3" borderId="4" xfId="0" applyFont="1" applyFill="1" applyBorder="1" applyAlignment="1">
      <alignment horizontal="center"/>
    </xf>
    <xf numFmtId="0" fontId="19" fillId="3" borderId="1" xfId="0" applyFont="1" applyFill="1" applyBorder="1" applyAlignment="1">
      <alignment horizontal="center"/>
    </xf>
    <xf numFmtId="0" fontId="22" fillId="3" borderId="0" xfId="0" applyFont="1" applyFill="1" applyBorder="1" applyAlignment="1">
      <alignment horizontal="center" vertical="center"/>
    </xf>
    <xf numFmtId="0" fontId="19" fillId="0" borderId="4" xfId="0" applyFont="1" applyBorder="1" applyAlignment="1">
      <alignment horizontal="center"/>
    </xf>
    <xf numFmtId="0" fontId="22" fillId="0" borderId="6" xfId="0" applyFont="1" applyBorder="1" applyAlignment="1">
      <alignment horizontal="center"/>
    </xf>
    <xf numFmtId="0" fontId="0" fillId="0" borderId="0" xfId="0" applyAlignment="1"/>
    <xf numFmtId="0" fontId="19" fillId="0" borderId="7" xfId="0" applyFont="1" applyBorder="1" applyAlignment="1">
      <alignment horizontal="center"/>
    </xf>
    <xf numFmtId="0" fontId="19" fillId="0" borderId="0" xfId="0" applyFont="1" applyBorder="1" applyAlignment="1">
      <alignment horizontal="center"/>
    </xf>
    <xf numFmtId="0" fontId="19" fillId="0" borderId="8" xfId="0" applyFont="1" applyBorder="1" applyAlignment="1">
      <alignment horizontal="center"/>
    </xf>
    <xf numFmtId="0" fontId="22" fillId="0" borderId="0" xfId="0" applyFont="1" applyBorder="1" applyAlignment="1">
      <alignment horizontal="center"/>
    </xf>
    <xf numFmtId="0" fontId="31" fillId="0" borderId="6" xfId="0" applyFont="1" applyBorder="1" applyAlignment="1">
      <alignment horizontal="center" vertical="center"/>
    </xf>
    <xf numFmtId="0" fontId="32" fillId="0" borderId="0" xfId="0" applyFont="1" applyAlignment="1">
      <alignment horizontal="center"/>
    </xf>
    <xf numFmtId="0" fontId="17" fillId="0" borderId="0" xfId="0" applyFont="1" applyAlignment="1">
      <alignment horizontal="left" vertical="top" wrapText="1"/>
    </xf>
    <xf numFmtId="0" fontId="22" fillId="0" borderId="6" xfId="0" applyFont="1" applyBorder="1" applyAlignment="1">
      <alignment horizontal="center" vertical="center"/>
    </xf>
    <xf numFmtId="0" fontId="22" fillId="3" borderId="6" xfId="0" applyFont="1" applyFill="1" applyBorder="1" applyAlignment="1">
      <alignment horizontal="center" vertical="center"/>
    </xf>
    <xf numFmtId="0" fontId="18" fillId="3" borderId="5" xfId="0" applyFont="1" applyFill="1" applyBorder="1" applyAlignment="1">
      <alignment horizontal="center" vertical="center"/>
    </xf>
    <xf numFmtId="0" fontId="29" fillId="0" borderId="0" xfId="0" applyFont="1" applyFill="1" applyAlignment="1">
      <alignment horizontal="left" vertical="top" wrapText="1"/>
    </xf>
    <xf numFmtId="0" fontId="30" fillId="0" borderId="3" xfId="0" applyFont="1" applyBorder="1" applyAlignment="1">
      <alignment horizontal="center"/>
    </xf>
    <xf numFmtId="0" fontId="30" fillId="0" borderId="4" xfId="0" applyFont="1" applyBorder="1" applyAlignment="1">
      <alignment horizontal="center"/>
    </xf>
    <xf numFmtId="0" fontId="30" fillId="0" borderId="1" xfId="0" applyFont="1" applyBorder="1" applyAlignment="1">
      <alignment horizontal="center"/>
    </xf>
    <xf numFmtId="0" fontId="0" fillId="0" borderId="0" xfId="0" applyAlignment="1">
      <alignment horizontal="left" vertical="top"/>
    </xf>
    <xf numFmtId="0" fontId="26" fillId="0" borderId="0" xfId="0" applyFont="1" applyAlignment="1">
      <alignment horizontal="left" vertical="top" wrapText="1"/>
    </xf>
    <xf numFmtId="0" fontId="0" fillId="3" borderId="0" xfId="0" applyFill="1" applyAlignment="1">
      <alignment horizontal="center" vertical="top" wrapText="1"/>
    </xf>
    <xf numFmtId="0" fontId="29" fillId="0" borderId="0" xfId="0" applyFont="1" applyFill="1" applyAlignment="1">
      <alignment horizontal="left" vertical="center" wrapText="1"/>
    </xf>
    <xf numFmtId="0" fontId="18"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0"/>
  <sheetViews>
    <sheetView tabSelected="1" topLeftCell="D38" zoomScale="85" zoomScaleNormal="85" workbookViewId="0">
      <selection activeCell="I26" sqref="I26"/>
    </sheetView>
  </sheetViews>
  <sheetFormatPr defaultRowHeight="15" x14ac:dyDescent="0.25"/>
  <cols>
    <col min="1" max="2" width="9.140625" customWidth="1"/>
    <col min="3" max="3" width="41.140625" customWidth="1"/>
    <col min="6" max="6" width="12.5703125" customWidth="1"/>
    <col min="7" max="7" width="29.140625" customWidth="1"/>
    <col min="8" max="8" width="8" customWidth="1"/>
    <col min="9" max="9" width="14.5703125" customWidth="1"/>
    <col min="10" max="10" width="14" customWidth="1"/>
    <col min="11" max="11" width="15.7109375" customWidth="1"/>
    <col min="12" max="12" width="12.5703125" customWidth="1"/>
    <col min="13" max="13" width="17.42578125" customWidth="1"/>
    <col min="14" max="14" width="11.5703125" customWidth="1"/>
    <col min="15" max="15" width="14.85546875" customWidth="1"/>
    <col min="17" max="17" width="11" customWidth="1"/>
    <col min="18" max="18" width="12.28515625" customWidth="1"/>
    <col min="22" max="22" width="11.42578125" customWidth="1"/>
    <col min="23" max="23" width="11.85546875" customWidth="1"/>
    <col min="24" max="24" width="11.42578125" customWidth="1"/>
    <col min="26" max="26" width="11.140625" customWidth="1"/>
  </cols>
  <sheetData>
    <row r="1" spans="1:11" ht="15.75" x14ac:dyDescent="0.25">
      <c r="A1" s="63" t="s">
        <v>0</v>
      </c>
      <c r="F1" t="s">
        <v>1</v>
      </c>
    </row>
    <row r="2" spans="1:11" ht="15" customHeight="1" x14ac:dyDescent="0.25">
      <c r="A2" s="96" t="s">
        <v>2</v>
      </c>
      <c r="B2" s="96"/>
      <c r="C2" s="96"/>
      <c r="D2" s="96"/>
      <c r="F2" t="s">
        <v>3</v>
      </c>
    </row>
    <row r="3" spans="1:11" ht="15" customHeight="1" x14ac:dyDescent="0.25">
      <c r="A3" s="96"/>
      <c r="B3" s="96"/>
      <c r="C3" s="96"/>
      <c r="D3" s="96"/>
      <c r="F3" t="s">
        <v>4</v>
      </c>
    </row>
    <row r="4" spans="1:11" ht="15" customHeight="1" x14ac:dyDescent="0.25">
      <c r="A4" s="96"/>
      <c r="B4" s="96"/>
      <c r="C4" s="96"/>
      <c r="D4" s="96"/>
      <c r="F4" t="s">
        <v>5</v>
      </c>
    </row>
    <row r="5" spans="1:11" ht="15" customHeight="1" x14ac:dyDescent="0.25">
      <c r="A5" s="96"/>
      <c r="B5" s="96"/>
      <c r="C5" s="96"/>
      <c r="D5" s="96"/>
      <c r="F5" t="s">
        <v>6</v>
      </c>
    </row>
    <row r="6" spans="1:11" ht="15" customHeight="1" x14ac:dyDescent="0.25">
      <c r="A6" s="96"/>
      <c r="B6" s="96"/>
      <c r="C6" s="96"/>
      <c r="D6" s="96"/>
      <c r="F6" t="s">
        <v>7</v>
      </c>
    </row>
    <row r="7" spans="1:11" ht="15" customHeight="1" x14ac:dyDescent="0.25">
      <c r="A7" s="96"/>
      <c r="B7" s="96"/>
      <c r="C7" s="96"/>
      <c r="D7" s="96"/>
    </row>
    <row r="8" spans="1:11" ht="15" customHeight="1" x14ac:dyDescent="0.25">
      <c r="A8" s="96"/>
      <c r="B8" s="96"/>
      <c r="C8" s="96"/>
      <c r="D8" s="96"/>
    </row>
    <row r="9" spans="1:11" x14ac:dyDescent="0.25">
      <c r="C9" s="9" t="s">
        <v>8</v>
      </c>
      <c r="F9" t="s">
        <v>9</v>
      </c>
    </row>
    <row r="10" spans="1:11" x14ac:dyDescent="0.25">
      <c r="C10" s="9" t="s">
        <v>10</v>
      </c>
      <c r="F10" t="s">
        <v>11</v>
      </c>
    </row>
    <row r="11" spans="1:11" x14ac:dyDescent="0.25">
      <c r="C11" s="9" t="s">
        <v>12</v>
      </c>
      <c r="F11" t="s">
        <v>13</v>
      </c>
    </row>
    <row r="12" spans="1:11" x14ac:dyDescent="0.25">
      <c r="C12" s="9" t="s">
        <v>14</v>
      </c>
    </row>
    <row r="13" spans="1:11" x14ac:dyDescent="0.25">
      <c r="F13" t="s">
        <v>15</v>
      </c>
    </row>
    <row r="14" spans="1:11" x14ac:dyDescent="0.25">
      <c r="C14" s="8" t="s">
        <v>16</v>
      </c>
    </row>
    <row r="15" spans="1:11" ht="21" x14ac:dyDescent="0.35">
      <c r="C15" s="4" t="s">
        <v>17</v>
      </c>
      <c r="F15" s="4" t="s">
        <v>18</v>
      </c>
      <c r="I15" s="34" t="s">
        <v>19</v>
      </c>
      <c r="J15" s="34"/>
      <c r="K15" s="34"/>
    </row>
    <row r="16" spans="1:11" ht="18.75" x14ac:dyDescent="0.3">
      <c r="C16" s="4" t="s">
        <v>20</v>
      </c>
      <c r="F16" s="4" t="s">
        <v>21</v>
      </c>
    </row>
    <row r="17" spans="3:32" ht="18.75" x14ac:dyDescent="0.3">
      <c r="C17" s="4" t="s">
        <v>22</v>
      </c>
      <c r="F17" s="4" t="s">
        <v>23</v>
      </c>
    </row>
    <row r="18" spans="3:32" ht="18.75" x14ac:dyDescent="0.3">
      <c r="C18" s="4" t="s">
        <v>24</v>
      </c>
      <c r="F18" s="4" t="s">
        <v>25</v>
      </c>
    </row>
    <row r="19" spans="3:32" ht="18.75" x14ac:dyDescent="0.3">
      <c r="C19" s="4" t="s">
        <v>26</v>
      </c>
      <c r="F19" s="4" t="s">
        <v>27</v>
      </c>
      <c r="Q19" s="26"/>
      <c r="R19" s="26"/>
      <c r="S19" s="26"/>
      <c r="T19" s="26"/>
      <c r="U19" s="26"/>
      <c r="V19" s="26"/>
      <c r="W19" s="26"/>
      <c r="X19" s="26"/>
      <c r="Y19" s="26"/>
      <c r="Z19" s="26"/>
      <c r="AA19" s="26"/>
      <c r="AB19" s="26"/>
    </row>
    <row r="20" spans="3:32" ht="18.75" x14ac:dyDescent="0.3">
      <c r="C20" s="4" t="s">
        <v>28</v>
      </c>
      <c r="F20" s="4" t="s">
        <v>29</v>
      </c>
      <c r="W20" s="26"/>
      <c r="X20" s="26"/>
      <c r="Y20" s="26"/>
      <c r="Z20" s="26"/>
      <c r="AA20" s="26"/>
      <c r="AB20" s="26"/>
    </row>
    <row r="21" spans="3:32" ht="18.75" x14ac:dyDescent="0.3">
      <c r="C21" s="4" t="s">
        <v>30</v>
      </c>
      <c r="F21" s="4" t="s">
        <v>31</v>
      </c>
      <c r="W21" s="27"/>
      <c r="AC21" s="27"/>
      <c r="AD21" s="27"/>
      <c r="AE21" s="27"/>
      <c r="AF21" s="27"/>
    </row>
    <row r="22" spans="3:32" ht="18.75" x14ac:dyDescent="0.3">
      <c r="F22" s="4" t="s">
        <v>32</v>
      </c>
      <c r="Q22" s="26"/>
      <c r="R22" s="26"/>
      <c r="T22" s="26"/>
      <c r="U22" s="26"/>
      <c r="V22" s="26"/>
      <c r="W22" s="27"/>
      <c r="X22" s="60"/>
      <c r="Y22" s="60"/>
      <c r="Z22" s="60"/>
      <c r="AA22" s="60"/>
      <c r="AB22" s="60"/>
      <c r="AC22" s="27"/>
      <c r="AD22" s="27"/>
      <c r="AE22" s="27"/>
      <c r="AF22" s="27"/>
    </row>
    <row r="23" spans="3:32" ht="18.75" x14ac:dyDescent="0.3">
      <c r="C23" s="4"/>
      <c r="F23" s="4" t="s">
        <v>33</v>
      </c>
      <c r="S23" s="26" t="s">
        <v>34</v>
      </c>
      <c r="W23" s="27"/>
      <c r="AC23" s="27"/>
      <c r="AD23" s="27"/>
      <c r="AE23" s="27"/>
      <c r="AF23" s="27"/>
    </row>
    <row r="24" spans="3:32" ht="18.75" x14ac:dyDescent="0.3">
      <c r="F24" s="4"/>
      <c r="Q24" s="86" t="s">
        <v>150</v>
      </c>
      <c r="R24" s="87"/>
      <c r="S24" s="87"/>
      <c r="T24" s="87"/>
      <c r="U24" s="87"/>
      <c r="V24" s="87"/>
      <c r="W24" s="88"/>
      <c r="X24" s="77" t="s">
        <v>36</v>
      </c>
      <c r="Y24" s="83"/>
      <c r="Z24" s="83"/>
      <c r="AA24" s="83"/>
      <c r="AB24" s="78"/>
      <c r="AC24" s="27"/>
      <c r="AD24" s="27"/>
      <c r="AE24" s="27"/>
      <c r="AF24" s="27"/>
    </row>
    <row r="25" spans="3:32" ht="23.25" x14ac:dyDescent="0.35">
      <c r="H25" s="3" t="s">
        <v>37</v>
      </c>
      <c r="Q25" s="89">
        <f>K31 * (K28 - M28)</f>
        <v>8.610000000000003</v>
      </c>
      <c r="R25" s="89"/>
      <c r="S25" s="89"/>
      <c r="T25" s="89"/>
      <c r="U25" s="89"/>
      <c r="V25" s="89"/>
      <c r="W25" s="89"/>
      <c r="X25" s="89">
        <f>K28 - M28</f>
        <v>1.2300000000000004</v>
      </c>
      <c r="Y25" s="89"/>
      <c r="Z25" s="89"/>
      <c r="AA25" s="89"/>
      <c r="AB25" s="28"/>
      <c r="AC25" s="27"/>
      <c r="AD25" s="27"/>
      <c r="AE25" s="27"/>
      <c r="AF25" s="27"/>
    </row>
    <row r="26" spans="3:32" ht="23.25" customHeight="1" x14ac:dyDescent="0.35">
      <c r="C26" s="92" t="s">
        <v>38</v>
      </c>
      <c r="D26" s="92"/>
      <c r="E26" s="92"/>
      <c r="F26" s="85" t="s">
        <v>39</v>
      </c>
      <c r="G26" s="85"/>
      <c r="H26" s="5" t="s">
        <v>40</v>
      </c>
      <c r="I26" s="15">
        <v>15</v>
      </c>
      <c r="Q26" s="27"/>
      <c r="R26" s="27"/>
      <c r="S26" s="27"/>
      <c r="T26" s="27"/>
      <c r="U26" s="27"/>
      <c r="V26" s="27"/>
      <c r="W26" s="27"/>
      <c r="X26" s="27"/>
      <c r="Y26" s="27"/>
      <c r="Z26" s="27"/>
      <c r="AA26" s="27"/>
      <c r="AB26" s="27"/>
      <c r="AC26" s="27"/>
      <c r="AD26" s="27"/>
      <c r="AE26" s="27"/>
      <c r="AF26" s="27"/>
    </row>
    <row r="27" spans="3:32" ht="23.25" customHeight="1" x14ac:dyDescent="0.35">
      <c r="C27" s="92"/>
      <c r="D27" s="92"/>
      <c r="E27" s="92"/>
      <c r="F27" s="85" t="s">
        <v>41</v>
      </c>
      <c r="G27" s="85"/>
      <c r="H27" s="5" t="s">
        <v>42</v>
      </c>
      <c r="I27" s="15">
        <v>6</v>
      </c>
      <c r="K27" s="74" t="s">
        <v>43</v>
      </c>
      <c r="L27" s="75"/>
      <c r="M27" s="75"/>
      <c r="N27" s="75"/>
      <c r="O27" s="76"/>
      <c r="P27" s="4"/>
      <c r="Q27" s="77" t="s">
        <v>44</v>
      </c>
      <c r="R27" s="78"/>
      <c r="S27" s="27"/>
      <c r="T27" s="27"/>
      <c r="U27" s="27"/>
      <c r="V27" s="77" t="s">
        <v>45</v>
      </c>
      <c r="W27" s="83"/>
      <c r="X27" s="83"/>
      <c r="Y27" s="78"/>
      <c r="Z27" s="27"/>
      <c r="AA27" s="27"/>
      <c r="AB27" s="77" t="s">
        <v>46</v>
      </c>
      <c r="AC27" s="83"/>
      <c r="AD27" s="78"/>
      <c r="AE27" s="27"/>
      <c r="AF27" s="27"/>
    </row>
    <row r="28" spans="3:32" ht="23.25" customHeight="1" x14ac:dyDescent="0.35">
      <c r="C28" s="92"/>
      <c r="D28" s="92"/>
      <c r="E28" s="92"/>
      <c r="F28" s="85" t="s">
        <v>47</v>
      </c>
      <c r="G28" s="85"/>
      <c r="H28" s="5" t="s">
        <v>48</v>
      </c>
      <c r="I28" s="15">
        <f>K32</f>
        <v>96.39</v>
      </c>
      <c r="K28" s="5">
        <f>I33</f>
        <v>15</v>
      </c>
      <c r="L28" s="6" t="s">
        <v>49</v>
      </c>
      <c r="M28" s="65">
        <f xml:space="preserve"> I33 * 0.942 - 0.36</f>
        <v>13.77</v>
      </c>
      <c r="N28" s="7"/>
      <c r="O28" s="5"/>
      <c r="Q28" s="84" t="str">
        <f>(K70 - 1) &amp;":1"</f>
        <v>3:1</v>
      </c>
      <c r="R28" s="84"/>
      <c r="S28" s="27"/>
      <c r="T28" s="27"/>
      <c r="U28" s="27"/>
      <c r="V28" s="84">
        <f>M33</f>
        <v>75</v>
      </c>
      <c r="W28" s="84"/>
      <c r="X28" s="84"/>
      <c r="Y28" s="84"/>
      <c r="Z28" s="27"/>
      <c r="AA28" s="27"/>
      <c r="AB28" s="84">
        <f>ROUNDDOWN(O32,0.1) - 1</f>
        <v>5</v>
      </c>
      <c r="AC28" s="84"/>
      <c r="AD28" s="84"/>
      <c r="AE28" s="27"/>
      <c r="AF28" s="27"/>
    </row>
    <row r="29" spans="3:32" ht="23.25" x14ac:dyDescent="0.35">
      <c r="C29" s="92"/>
      <c r="D29" s="92"/>
      <c r="E29" s="92"/>
      <c r="F29" s="85" t="s">
        <v>50</v>
      </c>
      <c r="G29" s="85"/>
      <c r="H29" s="5" t="s">
        <v>51</v>
      </c>
      <c r="I29" s="15">
        <f>O30</f>
        <v>7</v>
      </c>
      <c r="K29" s="5">
        <f>I26</f>
        <v>15</v>
      </c>
      <c r="L29" s="6" t="s">
        <v>52</v>
      </c>
      <c r="M29" s="5">
        <f>I27</f>
        <v>6</v>
      </c>
      <c r="N29" s="6" t="s">
        <v>53</v>
      </c>
      <c r="O29" s="5">
        <f>K29 * M29</f>
        <v>90</v>
      </c>
      <c r="Q29" s="27"/>
      <c r="R29" s="27"/>
      <c r="S29" s="27"/>
      <c r="T29" s="27"/>
      <c r="U29" s="27"/>
      <c r="V29" s="27"/>
      <c r="W29" s="27"/>
      <c r="X29" s="27"/>
      <c r="Y29" s="27"/>
      <c r="Z29" s="27"/>
      <c r="AA29" s="27"/>
      <c r="AB29" s="27"/>
      <c r="AC29" s="27"/>
      <c r="AD29" s="27"/>
      <c r="AE29" s="27"/>
      <c r="AF29" s="27"/>
    </row>
    <row r="30" spans="3:32" ht="23.25" x14ac:dyDescent="0.35">
      <c r="C30" s="92"/>
      <c r="D30" s="92"/>
      <c r="E30" s="92"/>
      <c r="F30" s="85" t="s">
        <v>54</v>
      </c>
      <c r="G30" s="85"/>
      <c r="H30" s="5" t="s">
        <v>55</v>
      </c>
      <c r="I30" s="15">
        <f>ROUNDUP(O32, 2)</f>
        <v>6.43</v>
      </c>
      <c r="K30" s="5">
        <f>O29</f>
        <v>90</v>
      </c>
      <c r="L30" s="6" t="s">
        <v>56</v>
      </c>
      <c r="M30" s="5">
        <f>K30 / M28</f>
        <v>6.5359477124183005</v>
      </c>
      <c r="N30" s="6" t="s">
        <v>53</v>
      </c>
      <c r="O30" s="5">
        <f>ROUNDUP(M30,0)</f>
        <v>7</v>
      </c>
      <c r="Q30" s="27"/>
      <c r="R30" s="27"/>
      <c r="S30" s="27"/>
      <c r="T30" s="27"/>
      <c r="U30" s="27"/>
      <c r="V30" s="27"/>
      <c r="W30" s="27"/>
      <c r="X30" s="77" t="s">
        <v>57</v>
      </c>
      <c r="Y30" s="83"/>
      <c r="Z30" s="83"/>
      <c r="AA30" s="83"/>
      <c r="AB30" s="83"/>
      <c r="AC30" s="83"/>
      <c r="AD30" s="78"/>
      <c r="AE30" s="27"/>
      <c r="AF30" s="27"/>
    </row>
    <row r="31" spans="3:32" ht="23.25" x14ac:dyDescent="0.35">
      <c r="C31" s="92"/>
      <c r="D31" s="92"/>
      <c r="E31" s="92"/>
      <c r="F31" s="85" t="s">
        <v>58</v>
      </c>
      <c r="G31" s="85"/>
      <c r="H31" s="5" t="s">
        <v>59</v>
      </c>
      <c r="I31" s="15">
        <f>O29</f>
        <v>90</v>
      </c>
      <c r="K31" s="5">
        <f>O30</f>
        <v>7</v>
      </c>
      <c r="L31" s="6" t="s">
        <v>60</v>
      </c>
      <c r="M31" s="5">
        <f>M28</f>
        <v>13.77</v>
      </c>
      <c r="N31" s="6" t="s">
        <v>53</v>
      </c>
      <c r="O31" s="5">
        <f>K31 * M31</f>
        <v>96.39</v>
      </c>
      <c r="Q31" s="77" t="s">
        <v>61</v>
      </c>
      <c r="R31" s="83"/>
      <c r="S31" s="83"/>
      <c r="T31" s="83"/>
      <c r="U31" s="78"/>
      <c r="V31" s="27"/>
      <c r="W31" s="27"/>
      <c r="X31" s="84">
        <f>O34</f>
        <v>98.61</v>
      </c>
      <c r="Y31" s="84"/>
      <c r="Z31" s="84"/>
      <c r="AA31" s="84"/>
      <c r="AB31" s="84"/>
      <c r="AC31" s="84"/>
      <c r="AD31" s="84"/>
      <c r="AE31" s="27"/>
      <c r="AF31" s="27"/>
    </row>
    <row r="32" spans="3:32" ht="23.25" x14ac:dyDescent="0.35">
      <c r="C32" s="92"/>
      <c r="D32" s="92"/>
      <c r="E32" s="92"/>
      <c r="F32" s="85" t="s">
        <v>62</v>
      </c>
      <c r="G32" s="85"/>
      <c r="H32" s="5" t="s">
        <v>63</v>
      </c>
      <c r="I32" s="66">
        <f>M28</f>
        <v>13.77</v>
      </c>
      <c r="K32" s="5">
        <f>O31</f>
        <v>96.39</v>
      </c>
      <c r="L32" s="6" t="s">
        <v>64</v>
      </c>
      <c r="M32" s="5">
        <f>I26</f>
        <v>15</v>
      </c>
      <c r="N32" s="6" t="s">
        <v>53</v>
      </c>
      <c r="O32" s="5">
        <f>K32 / M32</f>
        <v>6.4260000000000002</v>
      </c>
      <c r="Q32" s="93">
        <f>ROUNDDOWN(O32,0.1) - 1</f>
        <v>5</v>
      </c>
      <c r="R32" s="93"/>
      <c r="S32" s="93"/>
      <c r="T32" s="93"/>
      <c r="U32" s="93"/>
      <c r="V32" s="27"/>
      <c r="W32" s="27"/>
      <c r="X32" s="27"/>
      <c r="Y32" s="27"/>
      <c r="Z32" s="27"/>
      <c r="AA32" s="27"/>
      <c r="AB32" s="27"/>
      <c r="AC32" s="27"/>
      <c r="AD32" s="27"/>
      <c r="AE32" s="27"/>
      <c r="AF32" s="27"/>
    </row>
    <row r="33" spans="3:32" ht="23.25" x14ac:dyDescent="0.35">
      <c r="C33" s="92"/>
      <c r="D33" s="92"/>
      <c r="E33" s="92"/>
      <c r="F33" s="85" t="s">
        <v>65</v>
      </c>
      <c r="G33" s="85"/>
      <c r="H33" s="5" t="s">
        <v>66</v>
      </c>
      <c r="I33" s="15">
        <v>15</v>
      </c>
      <c r="K33" s="5">
        <f>K32</f>
        <v>96.39</v>
      </c>
      <c r="L33" s="6" t="s">
        <v>67</v>
      </c>
      <c r="M33" s="5">
        <f>I26 * (I27 - 1)</f>
        <v>75</v>
      </c>
      <c r="N33" s="6" t="s">
        <v>53</v>
      </c>
      <c r="O33" s="5">
        <f>K33 - M33</f>
        <v>21.39</v>
      </c>
      <c r="Q33" s="27"/>
      <c r="R33" s="27"/>
      <c r="S33" s="27"/>
      <c r="T33" s="27"/>
      <c r="U33" s="27"/>
      <c r="V33" s="27"/>
      <c r="W33" s="27"/>
      <c r="X33" s="27"/>
      <c r="Y33" s="27"/>
      <c r="Z33" s="27"/>
      <c r="AA33" s="27"/>
      <c r="AB33" s="27"/>
      <c r="AC33" s="27"/>
      <c r="AD33" s="27"/>
      <c r="AE33" s="27"/>
      <c r="AF33" s="27"/>
    </row>
    <row r="34" spans="3:32" ht="23.25" x14ac:dyDescent="0.35">
      <c r="C34" s="92"/>
      <c r="D34" s="92"/>
      <c r="E34" s="92"/>
      <c r="K34" s="5">
        <f>I31</f>
        <v>90</v>
      </c>
      <c r="L34" s="6" t="s">
        <v>68</v>
      </c>
      <c r="M34" s="5">
        <f>K31 * X25</f>
        <v>8.610000000000003</v>
      </c>
      <c r="N34" s="6" t="s">
        <v>69</v>
      </c>
      <c r="O34" s="5">
        <f>K34 + M34</f>
        <v>98.61</v>
      </c>
      <c r="Q34" s="27"/>
      <c r="R34" s="27"/>
      <c r="S34" s="27"/>
      <c r="T34" s="27"/>
      <c r="U34" s="27"/>
      <c r="V34" s="27"/>
      <c r="W34" s="27"/>
      <c r="X34" s="27"/>
      <c r="Y34" s="27"/>
      <c r="Z34" s="27"/>
      <c r="AA34" s="27"/>
      <c r="AB34" s="27"/>
      <c r="AC34" s="27"/>
      <c r="AD34" s="27"/>
      <c r="AE34" s="27"/>
      <c r="AF34" s="27"/>
    </row>
    <row r="35" spans="3:32" ht="23.25" customHeight="1" x14ac:dyDescent="0.25">
      <c r="C35" s="92"/>
      <c r="D35" s="92"/>
      <c r="E35" s="92"/>
      <c r="Q35" s="27"/>
      <c r="R35" s="27"/>
      <c r="S35" s="27"/>
      <c r="T35" s="27"/>
      <c r="U35" s="27"/>
      <c r="V35" s="27"/>
      <c r="W35" s="27"/>
      <c r="X35" s="27"/>
      <c r="Y35" s="27"/>
      <c r="Z35" s="27"/>
      <c r="AA35" s="27"/>
      <c r="AB35" s="27"/>
      <c r="AC35" s="27"/>
      <c r="AD35" s="27"/>
      <c r="AE35" s="27"/>
      <c r="AF35" s="27"/>
    </row>
    <row r="36" spans="3:32" ht="23.25" customHeight="1" x14ac:dyDescent="0.35">
      <c r="C36" s="92"/>
      <c r="D36" s="92"/>
      <c r="E36" s="92"/>
      <c r="G36" s="37" t="s">
        <v>70</v>
      </c>
      <c r="H36" s="38" t="s">
        <v>71</v>
      </c>
      <c r="I36" s="56">
        <f>J65</f>
        <v>320</v>
      </c>
      <c r="J36" s="37"/>
      <c r="K36" s="38">
        <f>I36</f>
        <v>320</v>
      </c>
      <c r="L36" s="39" t="s">
        <v>72</v>
      </c>
      <c r="M36" s="38">
        <f>K69</f>
        <v>80</v>
      </c>
      <c r="N36" s="39" t="s">
        <v>53</v>
      </c>
      <c r="O36" s="38">
        <f>K36 / M36</f>
        <v>4</v>
      </c>
      <c r="P36" s="39" t="s">
        <v>73</v>
      </c>
      <c r="Q36" s="94">
        <f>ROUNDDOWN(O36,0.1) - 1</f>
        <v>3</v>
      </c>
      <c r="R36" s="95"/>
      <c r="S36" s="40" t="s">
        <v>74</v>
      </c>
      <c r="T36" s="41"/>
      <c r="U36" s="42"/>
      <c r="V36" s="48"/>
      <c r="W36" s="49">
        <f>ROUNDDOWN(O36,0.1)</f>
        <v>4</v>
      </c>
      <c r="X36" s="50" t="s">
        <v>75</v>
      </c>
      <c r="Y36" s="51"/>
      <c r="Z36" s="52"/>
      <c r="AA36" s="51"/>
      <c r="AB36" s="53" t="s">
        <v>76</v>
      </c>
      <c r="AC36" s="48"/>
      <c r="AD36" s="55"/>
      <c r="AE36" s="55"/>
      <c r="AF36" s="55"/>
    </row>
    <row r="37" spans="3:32" ht="23.25" customHeight="1" x14ac:dyDescent="0.35">
      <c r="C37" s="92"/>
      <c r="D37" s="92"/>
      <c r="E37" s="92"/>
      <c r="G37" s="37" t="s">
        <v>77</v>
      </c>
      <c r="H37" s="38" t="s">
        <v>78</v>
      </c>
      <c r="I37" s="56">
        <f>K79</f>
        <v>80</v>
      </c>
      <c r="J37" s="37"/>
      <c r="K37" s="38"/>
      <c r="L37" s="39"/>
      <c r="M37" s="38"/>
      <c r="N37" s="39"/>
      <c r="O37" s="38"/>
      <c r="P37" s="39"/>
      <c r="Q37" s="69"/>
      <c r="R37" s="43"/>
      <c r="S37" s="44"/>
      <c r="T37" s="44"/>
      <c r="U37" s="45"/>
      <c r="V37" s="48"/>
      <c r="W37" s="69"/>
      <c r="X37" s="54"/>
      <c r="Y37" s="54"/>
      <c r="Z37" s="54"/>
      <c r="AA37" s="54"/>
      <c r="AB37" s="53"/>
      <c r="AC37" s="48"/>
      <c r="AD37" s="60"/>
      <c r="AE37" s="60"/>
      <c r="AF37" s="55"/>
    </row>
    <row r="38" spans="3:32" x14ac:dyDescent="0.25">
      <c r="C38" s="92"/>
      <c r="D38" s="92"/>
      <c r="E38" s="92"/>
      <c r="G38" s="37" t="s">
        <v>79</v>
      </c>
      <c r="H38" s="37"/>
      <c r="I38" s="37"/>
      <c r="J38" s="37"/>
      <c r="K38" s="37"/>
      <c r="L38" s="37"/>
      <c r="M38" s="37"/>
      <c r="N38" s="37"/>
      <c r="O38" s="37"/>
      <c r="P38" s="37"/>
      <c r="Q38" s="46"/>
      <c r="R38" s="46"/>
      <c r="S38" s="46"/>
      <c r="T38" s="46"/>
      <c r="U38" s="46"/>
      <c r="V38" s="46"/>
      <c r="W38" s="37"/>
      <c r="X38" s="37"/>
      <c r="Y38" s="37"/>
      <c r="Z38" s="37"/>
      <c r="AA38" s="37"/>
      <c r="AB38" s="37"/>
      <c r="AC38" s="37"/>
      <c r="AD38" s="55"/>
      <c r="AE38" s="55"/>
      <c r="AF38" s="55"/>
    </row>
    <row r="39" spans="3:32" ht="18.75" x14ac:dyDescent="0.3">
      <c r="C39" s="92"/>
      <c r="D39" s="92"/>
      <c r="E39" s="92"/>
      <c r="G39" s="37"/>
      <c r="H39" s="37"/>
      <c r="I39" s="37"/>
      <c r="J39" s="37"/>
      <c r="K39" s="37"/>
      <c r="L39" s="37"/>
      <c r="M39" s="37"/>
      <c r="N39" s="37"/>
      <c r="O39" s="37"/>
      <c r="P39" s="37"/>
      <c r="Q39" s="79" t="s">
        <v>151</v>
      </c>
      <c r="R39" s="80"/>
      <c r="S39" s="80"/>
      <c r="T39" s="81"/>
      <c r="U39" s="46"/>
      <c r="V39" s="46"/>
      <c r="W39" s="37"/>
      <c r="X39" s="37"/>
      <c r="Y39" s="37"/>
      <c r="Z39" s="37"/>
      <c r="AA39" s="37"/>
      <c r="AB39" s="37"/>
      <c r="AC39" s="37"/>
      <c r="AD39" s="55"/>
      <c r="AE39" s="55"/>
      <c r="AF39" s="55"/>
    </row>
    <row r="40" spans="3:32" ht="23.25" customHeight="1" x14ac:dyDescent="0.35">
      <c r="C40" s="92"/>
      <c r="D40" s="92"/>
      <c r="E40" s="92"/>
      <c r="G40" s="102" t="s">
        <v>152</v>
      </c>
      <c r="H40" s="102"/>
      <c r="I40" s="102"/>
      <c r="J40" s="58" t="s">
        <v>81</v>
      </c>
      <c r="K40" s="38">
        <f>N64</f>
        <v>338.92</v>
      </c>
      <c r="L40" s="39" t="s">
        <v>68</v>
      </c>
      <c r="M40" s="38">
        <f>K69</f>
        <v>80</v>
      </c>
      <c r="N40" s="59" t="s">
        <v>82</v>
      </c>
      <c r="O40" s="70">
        <f>K70</f>
        <v>4</v>
      </c>
      <c r="P40" s="39" t="s">
        <v>73</v>
      </c>
      <c r="Q40" s="82">
        <f>(K40 + M40) /O40</f>
        <v>104.73</v>
      </c>
      <c r="R40" s="82"/>
      <c r="S40" s="82"/>
      <c r="T40" s="82"/>
      <c r="U40" s="46"/>
      <c r="V40" s="46"/>
      <c r="W40" s="37"/>
      <c r="X40" s="37"/>
      <c r="Y40" s="37"/>
      <c r="Z40" s="37"/>
      <c r="AA40" s="37"/>
      <c r="AB40" s="37"/>
      <c r="AC40" s="37"/>
      <c r="AD40" s="55"/>
      <c r="AE40" s="55"/>
      <c r="AF40" s="55"/>
    </row>
    <row r="41" spans="3:32" ht="23.25" customHeight="1" x14ac:dyDescent="0.35">
      <c r="C41" s="92"/>
      <c r="D41" s="92"/>
      <c r="E41" s="92"/>
      <c r="G41" s="102"/>
      <c r="H41" s="102"/>
      <c r="I41" s="102"/>
      <c r="J41" s="58"/>
      <c r="K41" s="38"/>
      <c r="L41" s="39"/>
      <c r="M41" s="38"/>
      <c r="N41" s="59"/>
      <c r="O41" s="38"/>
      <c r="P41" s="39"/>
      <c r="Q41" s="69"/>
      <c r="R41" s="69"/>
      <c r="S41" s="69"/>
      <c r="T41" s="46"/>
      <c r="U41" s="46"/>
      <c r="V41" s="46"/>
      <c r="W41" s="37"/>
      <c r="X41" s="37"/>
      <c r="Y41" s="37"/>
      <c r="Z41" s="37"/>
      <c r="AA41" s="37"/>
      <c r="AB41" s="37"/>
      <c r="AC41" s="37"/>
      <c r="AD41" s="55"/>
      <c r="AE41" s="55"/>
      <c r="AF41" s="55"/>
    </row>
    <row r="42" spans="3:32" ht="18.75" x14ac:dyDescent="0.3">
      <c r="C42" s="92"/>
      <c r="D42" s="92"/>
      <c r="E42" s="92"/>
      <c r="G42" s="102"/>
      <c r="H42" s="102"/>
      <c r="I42" s="102"/>
      <c r="Q42" s="77" t="s">
        <v>80</v>
      </c>
      <c r="R42" s="83"/>
      <c r="S42" s="78"/>
      <c r="T42" s="26"/>
      <c r="U42" s="77" t="s">
        <v>83</v>
      </c>
      <c r="V42" s="83"/>
      <c r="W42" s="78"/>
      <c r="X42" s="26"/>
      <c r="Y42" s="26"/>
      <c r="Z42" s="26"/>
      <c r="AA42" s="26"/>
      <c r="AB42" s="26"/>
    </row>
    <row r="43" spans="3:32" ht="23.25" x14ac:dyDescent="0.35">
      <c r="C43" s="92"/>
      <c r="D43" s="92"/>
      <c r="E43" s="92"/>
      <c r="G43" s="102"/>
      <c r="H43" s="102"/>
      <c r="I43" s="102"/>
      <c r="J43" s="24" t="s">
        <v>81</v>
      </c>
      <c r="K43" s="5">
        <f>O34</f>
        <v>98.61</v>
      </c>
      <c r="L43" s="6" t="s">
        <v>68</v>
      </c>
      <c r="M43" s="5">
        <f>O33</f>
        <v>21.39</v>
      </c>
      <c r="N43" s="25" t="s">
        <v>82</v>
      </c>
      <c r="O43" s="5">
        <f>I27-1</f>
        <v>5</v>
      </c>
      <c r="P43" s="6" t="s">
        <v>73</v>
      </c>
      <c r="Q43" s="93">
        <f>(K43 + M43) / (O43)</f>
        <v>24</v>
      </c>
      <c r="R43" s="93"/>
      <c r="S43" s="93"/>
      <c r="T43" s="26"/>
      <c r="U43" s="90">
        <f>(Y43 + AA43) /AC43</f>
        <v>20</v>
      </c>
      <c r="V43" s="90"/>
      <c r="W43" s="90"/>
      <c r="X43" s="25" t="s">
        <v>84</v>
      </c>
      <c r="Y43" s="47">
        <f>K43</f>
        <v>98.61</v>
      </c>
      <c r="Z43" s="25" t="s">
        <v>68</v>
      </c>
      <c r="AA43" s="47">
        <f>M43</f>
        <v>21.39</v>
      </c>
      <c r="AB43" s="25" t="str">
        <f>N43</f>
        <v>)     /</v>
      </c>
      <c r="AC43" s="47">
        <f>O43 + 1</f>
        <v>6</v>
      </c>
      <c r="AD43" s="25"/>
    </row>
    <row r="44" spans="3:32" ht="23.25" x14ac:dyDescent="0.35">
      <c r="C44" s="92"/>
      <c r="D44" s="92"/>
      <c r="E44" s="92"/>
      <c r="J44" s="24"/>
      <c r="K44" s="5"/>
      <c r="L44" s="6"/>
      <c r="M44" s="5"/>
      <c r="N44" s="25"/>
      <c r="O44" s="5"/>
      <c r="P44" s="6"/>
      <c r="Q44" s="21"/>
      <c r="R44" s="22"/>
    </row>
    <row r="45" spans="3:32" ht="23.25" x14ac:dyDescent="0.35">
      <c r="C45" s="92"/>
      <c r="D45" s="92"/>
      <c r="E45" s="92"/>
      <c r="J45" s="24"/>
      <c r="K45" s="5"/>
      <c r="L45" s="6"/>
      <c r="M45" s="5"/>
      <c r="N45" s="25"/>
      <c r="O45" s="5"/>
      <c r="P45" s="6"/>
      <c r="Q45" s="21"/>
      <c r="R45" s="22"/>
    </row>
    <row r="46" spans="3:32" x14ac:dyDescent="0.25">
      <c r="C46" s="92"/>
      <c r="D46" s="92"/>
      <c r="E46" s="92"/>
      <c r="J46" t="s">
        <v>85</v>
      </c>
    </row>
    <row r="47" spans="3:32" x14ac:dyDescent="0.25">
      <c r="C47" s="92"/>
      <c r="D47" s="92"/>
      <c r="E47" s="92"/>
      <c r="J47" t="s">
        <v>86</v>
      </c>
    </row>
    <row r="48" spans="3:32" ht="28.5" x14ac:dyDescent="0.45">
      <c r="C48" s="92"/>
      <c r="D48" s="92"/>
      <c r="E48" s="92"/>
      <c r="H48" s="91" t="s">
        <v>87</v>
      </c>
      <c r="I48" s="91"/>
      <c r="J48" t="s">
        <v>88</v>
      </c>
    </row>
    <row r="49" spans="3:28" ht="15" customHeight="1" x14ac:dyDescent="0.25">
      <c r="C49" s="92"/>
      <c r="D49" s="92"/>
      <c r="E49" s="92"/>
      <c r="J49" t="s">
        <v>89</v>
      </c>
    </row>
    <row r="50" spans="3:28" ht="15" customHeight="1" x14ac:dyDescent="0.25">
      <c r="C50" s="92"/>
      <c r="D50" s="92"/>
      <c r="E50" s="92"/>
      <c r="J50" t="s">
        <v>90</v>
      </c>
    </row>
    <row r="51" spans="3:28" ht="23.25" x14ac:dyDescent="0.35">
      <c r="C51" s="92"/>
      <c r="D51" s="92"/>
      <c r="E51" s="92"/>
      <c r="J51" t="s">
        <v>91</v>
      </c>
      <c r="K51" s="5"/>
    </row>
    <row r="52" spans="3:28" x14ac:dyDescent="0.25">
      <c r="C52" s="92"/>
      <c r="D52" s="92"/>
      <c r="E52" s="92"/>
      <c r="J52" t="s">
        <v>92</v>
      </c>
    </row>
    <row r="53" spans="3:28" ht="21.75" customHeight="1" x14ac:dyDescent="0.3">
      <c r="C53" s="92"/>
      <c r="D53" s="92"/>
      <c r="E53" s="92"/>
      <c r="J53" s="72" t="s">
        <v>93</v>
      </c>
      <c r="K53" s="72"/>
      <c r="L53" s="72"/>
      <c r="M53" s="72"/>
      <c r="N53" s="72"/>
      <c r="O53" s="72"/>
      <c r="P53" s="32" t="s">
        <v>94</v>
      </c>
      <c r="Q53" s="33"/>
      <c r="R53" s="23" t="s">
        <v>95</v>
      </c>
      <c r="S53" t="s">
        <v>96</v>
      </c>
      <c r="Y53" s="74" t="s">
        <v>97</v>
      </c>
      <c r="Z53" s="75"/>
      <c r="AA53" s="75"/>
      <c r="AB53" s="76"/>
    </row>
    <row r="54" spans="3:28" ht="23.25" customHeight="1" x14ac:dyDescent="0.35">
      <c r="C54" s="92"/>
      <c r="D54" s="92"/>
      <c r="E54" s="92"/>
      <c r="J54" s="72"/>
      <c r="K54" s="72"/>
      <c r="L54" s="72"/>
      <c r="M54" s="72"/>
      <c r="N54" s="72"/>
      <c r="O54" s="72"/>
      <c r="P54" s="84">
        <f>O33</f>
        <v>21.39</v>
      </c>
      <c r="Q54" s="84"/>
      <c r="R54" s="12"/>
      <c r="Y54" s="71"/>
      <c r="Z54" s="71"/>
      <c r="AA54" s="71"/>
      <c r="AB54" s="71"/>
    </row>
    <row r="55" spans="3:28" ht="15" customHeight="1" x14ac:dyDescent="0.25">
      <c r="C55" s="92"/>
      <c r="D55" s="92"/>
      <c r="E55" s="92"/>
      <c r="J55" s="72" t="s">
        <v>98</v>
      </c>
      <c r="K55" s="72"/>
      <c r="L55" s="72"/>
      <c r="M55" s="72"/>
      <c r="N55" s="72"/>
      <c r="O55" s="72"/>
      <c r="P55" s="72"/>
      <c r="Q55" s="72"/>
      <c r="R55" s="72"/>
      <c r="S55" s="72"/>
      <c r="T55" s="72"/>
    </row>
    <row r="56" spans="3:28" x14ac:dyDescent="0.25">
      <c r="C56" s="92"/>
      <c r="D56" s="92"/>
      <c r="E56" s="92"/>
      <c r="J56" s="72"/>
      <c r="K56" s="72"/>
      <c r="L56" s="72"/>
      <c r="M56" s="72"/>
      <c r="N56" s="72"/>
      <c r="O56" s="72"/>
      <c r="P56" s="72"/>
      <c r="Q56" s="72"/>
      <c r="R56" s="72"/>
      <c r="S56" s="72"/>
      <c r="T56" s="72"/>
    </row>
    <row r="57" spans="3:28" x14ac:dyDescent="0.25">
      <c r="C57" s="92"/>
      <c r="D57" s="92"/>
      <c r="E57" s="92"/>
      <c r="J57" s="16" t="s">
        <v>99</v>
      </c>
      <c r="K57" t="s">
        <v>100</v>
      </c>
    </row>
    <row r="58" spans="3:28" x14ac:dyDescent="0.25">
      <c r="C58" s="92"/>
      <c r="D58" s="92"/>
      <c r="E58" s="92"/>
      <c r="K58" s="85" t="s">
        <v>149</v>
      </c>
      <c r="L58" s="85"/>
      <c r="M58" s="85"/>
      <c r="N58" s="85"/>
      <c r="O58" s="85"/>
      <c r="P58" s="85"/>
      <c r="Q58" s="85"/>
      <c r="R58" s="85"/>
      <c r="S58" s="85"/>
      <c r="T58" s="85"/>
    </row>
    <row r="59" spans="3:28" x14ac:dyDescent="0.25">
      <c r="C59" s="92"/>
      <c r="D59" s="92"/>
      <c r="E59" s="92"/>
      <c r="K59" t="s">
        <v>102</v>
      </c>
    </row>
    <row r="60" spans="3:28" x14ac:dyDescent="0.25">
      <c r="K60" t="s">
        <v>103</v>
      </c>
    </row>
    <row r="63" spans="3:28" ht="18.75" x14ac:dyDescent="0.3">
      <c r="M63" s="77" t="s">
        <v>104</v>
      </c>
      <c r="N63" s="83"/>
      <c r="O63" s="78"/>
      <c r="P63" t="s">
        <v>105</v>
      </c>
    </row>
    <row r="64" spans="3:28" ht="23.25" x14ac:dyDescent="0.35">
      <c r="H64" s="5"/>
      <c r="I64" s="17" t="s">
        <v>106</v>
      </c>
      <c r="J64" s="65">
        <f>K73 * 0.058 + 0.36</f>
        <v>18.920000000000002</v>
      </c>
      <c r="K64" s="6" t="s">
        <v>107</v>
      </c>
      <c r="L64" s="57">
        <f>K73</f>
        <v>320</v>
      </c>
      <c r="M64" s="6" t="s">
        <v>53</v>
      </c>
      <c r="N64" s="20">
        <f>J64 + L64</f>
        <v>338.92</v>
      </c>
      <c r="O64" s="19" t="s">
        <v>108</v>
      </c>
      <c r="P64" s="18"/>
      <c r="Q64" s="18"/>
      <c r="R64" s="18"/>
      <c r="S64" s="18"/>
      <c r="T64" s="18"/>
    </row>
    <row r="65" spans="8:20" ht="36.75" customHeight="1" x14ac:dyDescent="0.4">
      <c r="H65" s="5"/>
      <c r="I65" s="6"/>
      <c r="J65" s="10">
        <f>N64 - K76</f>
        <v>320</v>
      </c>
      <c r="K65" s="6" t="s">
        <v>53</v>
      </c>
      <c r="L65" s="2" t="s">
        <v>109</v>
      </c>
      <c r="M65" s="6"/>
      <c r="P65" s="64" t="s">
        <v>110</v>
      </c>
      <c r="Q65" s="64"/>
    </row>
    <row r="66" spans="8:20" ht="30" customHeight="1" x14ac:dyDescent="0.35">
      <c r="H66" s="5"/>
      <c r="I66" s="6"/>
      <c r="J66" s="5"/>
      <c r="K66" s="6"/>
      <c r="L66" s="5"/>
      <c r="P66" s="101" t="s">
        <v>111</v>
      </c>
      <c r="Q66" s="101"/>
      <c r="R66" s="101"/>
      <c r="S66" s="101"/>
      <c r="T66" s="101"/>
    </row>
    <row r="67" spans="8:20" ht="30.75" customHeight="1" x14ac:dyDescent="0.4">
      <c r="H67" s="5"/>
      <c r="I67" s="6"/>
      <c r="J67" s="1" t="s">
        <v>112</v>
      </c>
      <c r="L67" s="5"/>
      <c r="N67" s="77" t="s">
        <v>113</v>
      </c>
      <c r="O67" s="78"/>
      <c r="P67" s="101"/>
      <c r="Q67" s="101"/>
      <c r="R67" s="101"/>
      <c r="S67" s="101"/>
      <c r="T67" s="101"/>
    </row>
    <row r="68" spans="8:20" ht="24.75" customHeight="1" x14ac:dyDescent="0.35">
      <c r="H68" s="5"/>
      <c r="I68" s="6"/>
      <c r="J68" s="3" t="s">
        <v>37</v>
      </c>
      <c r="L68" s="5"/>
      <c r="M68" s="5"/>
      <c r="N68" s="84" t="str">
        <f>(K70 - 1) &amp;":1"</f>
        <v>3:1</v>
      </c>
      <c r="O68" s="84"/>
      <c r="P68" s="101"/>
      <c r="Q68" s="101"/>
      <c r="R68" s="101"/>
      <c r="S68" s="101"/>
      <c r="T68" s="101"/>
    </row>
    <row r="69" spans="8:20" ht="23.25" x14ac:dyDescent="0.35">
      <c r="J69" s="35" t="s">
        <v>40</v>
      </c>
      <c r="K69" s="35">
        <v>80</v>
      </c>
      <c r="P69" s="101"/>
      <c r="Q69" s="101"/>
      <c r="R69" s="101"/>
      <c r="S69" s="101"/>
      <c r="T69" s="101"/>
    </row>
    <row r="70" spans="8:20" ht="23.25" x14ac:dyDescent="0.35">
      <c r="J70" s="35" t="s">
        <v>42</v>
      </c>
      <c r="K70" s="35">
        <v>4</v>
      </c>
      <c r="P70" s="101"/>
      <c r="Q70" s="101"/>
      <c r="R70" s="101"/>
      <c r="S70" s="101"/>
      <c r="T70" s="101"/>
    </row>
    <row r="71" spans="8:20" ht="23.25" x14ac:dyDescent="0.35">
      <c r="J71" s="10" t="s">
        <v>55</v>
      </c>
      <c r="K71" s="10">
        <f>N64</f>
        <v>338.92</v>
      </c>
      <c r="P71" s="101"/>
      <c r="Q71" s="101"/>
      <c r="R71" s="101"/>
      <c r="S71" s="101"/>
      <c r="T71" s="101"/>
    </row>
    <row r="72" spans="8:20" ht="23.25" x14ac:dyDescent="0.35">
      <c r="J72" s="10" t="s">
        <v>51</v>
      </c>
      <c r="K72" s="10">
        <v>1</v>
      </c>
      <c r="P72" s="101"/>
      <c r="Q72" s="101"/>
      <c r="R72" s="101"/>
      <c r="S72" s="101"/>
      <c r="T72" s="101"/>
    </row>
    <row r="73" spans="8:20" ht="23.25" x14ac:dyDescent="0.35">
      <c r="H73" s="100" t="s">
        <v>114</v>
      </c>
      <c r="I73" s="100"/>
      <c r="J73" s="35" t="s">
        <v>48</v>
      </c>
      <c r="K73" s="36">
        <v>320</v>
      </c>
      <c r="L73" s="6"/>
      <c r="M73" s="57"/>
      <c r="P73" s="101"/>
      <c r="Q73" s="101"/>
      <c r="R73" s="101"/>
      <c r="S73" s="101"/>
      <c r="T73" s="101"/>
    </row>
    <row r="74" spans="8:20" ht="23.25" customHeight="1" x14ac:dyDescent="0.35">
      <c r="H74" s="100"/>
      <c r="I74" s="100"/>
      <c r="J74" s="10" t="s">
        <v>55</v>
      </c>
      <c r="K74" s="10">
        <f>ROUNDUP(Q40, 2)</f>
        <v>104.73</v>
      </c>
      <c r="P74" s="101"/>
      <c r="Q74" s="101"/>
      <c r="R74" s="101"/>
      <c r="S74" s="101"/>
      <c r="T74" s="101"/>
    </row>
    <row r="75" spans="8:20" ht="23.25" x14ac:dyDescent="0.35">
      <c r="H75" s="100"/>
      <c r="I75" s="100"/>
      <c r="J75" s="10" t="s">
        <v>59</v>
      </c>
      <c r="K75" s="10">
        <f>J65</f>
        <v>320</v>
      </c>
    </row>
    <row r="76" spans="8:20" ht="23.25" x14ac:dyDescent="0.35">
      <c r="J76" s="10" t="s">
        <v>63</v>
      </c>
      <c r="K76" s="10">
        <f>J64</f>
        <v>18.920000000000002</v>
      </c>
      <c r="N76" s="77" t="s">
        <v>115</v>
      </c>
      <c r="O76" s="83"/>
      <c r="P76" s="83"/>
      <c r="Q76" s="83"/>
      <c r="R76" s="83"/>
      <c r="S76" s="78"/>
    </row>
    <row r="77" spans="8:20" ht="23.25" x14ac:dyDescent="0.35">
      <c r="J77" s="10" t="s">
        <v>66</v>
      </c>
      <c r="K77" s="10">
        <f>N64</f>
        <v>338.92</v>
      </c>
      <c r="O77" s="61">
        <f>K73</f>
        <v>320</v>
      </c>
      <c r="P77" s="62" t="s">
        <v>116</v>
      </c>
      <c r="Q77" s="62">
        <f>K79</f>
        <v>80</v>
      </c>
    </row>
    <row r="79" spans="8:20" ht="23.25" x14ac:dyDescent="0.35">
      <c r="J79" s="35" t="s">
        <v>117</v>
      </c>
      <c r="K79" s="35">
        <v>80</v>
      </c>
    </row>
    <row r="84" spans="8:24" ht="15" customHeight="1" x14ac:dyDescent="0.25">
      <c r="K84" s="72" t="s">
        <v>118</v>
      </c>
      <c r="L84" s="72"/>
      <c r="M84" s="72"/>
      <c r="N84" s="72"/>
      <c r="O84" s="72"/>
    </row>
    <row r="85" spans="8:24" ht="15" customHeight="1" x14ac:dyDescent="0.25">
      <c r="K85" s="72"/>
      <c r="L85" s="72"/>
      <c r="M85" s="72"/>
      <c r="N85" s="72"/>
      <c r="O85" s="72"/>
    </row>
    <row r="86" spans="8:24" ht="15" customHeight="1" x14ac:dyDescent="0.25">
      <c r="K86" s="72"/>
      <c r="L86" s="72"/>
      <c r="M86" s="72"/>
      <c r="N86" s="72"/>
      <c r="O86" s="72"/>
    </row>
    <row r="87" spans="8:24" ht="15" customHeight="1" x14ac:dyDescent="0.25">
      <c r="K87" s="72"/>
      <c r="L87" s="72"/>
      <c r="M87" s="72"/>
      <c r="N87" s="72"/>
      <c r="O87" s="72"/>
    </row>
    <row r="89" spans="8:24" ht="15" customHeight="1" x14ac:dyDescent="0.25">
      <c r="K89" s="73" t="s">
        <v>119</v>
      </c>
      <c r="L89" s="73"/>
      <c r="M89" s="73"/>
      <c r="N89" s="73"/>
      <c r="O89" s="73"/>
      <c r="P89" s="73"/>
      <c r="Q89" s="73"/>
      <c r="R89" s="73"/>
    </row>
    <row r="90" spans="8:24" ht="15" customHeight="1" x14ac:dyDescent="0.25">
      <c r="K90" s="73"/>
      <c r="L90" s="73"/>
      <c r="M90" s="73"/>
      <c r="N90" s="73"/>
      <c r="O90" s="73"/>
      <c r="P90" s="73"/>
      <c r="Q90" s="73"/>
      <c r="R90" s="73"/>
    </row>
    <row r="91" spans="8:24" ht="15" customHeight="1" x14ac:dyDescent="0.25">
      <c r="K91" s="73"/>
      <c r="L91" s="73"/>
      <c r="M91" s="73"/>
      <c r="N91" s="73"/>
      <c r="O91" s="73"/>
      <c r="P91" s="73"/>
      <c r="Q91" s="73"/>
      <c r="R91" s="73"/>
    </row>
    <row r="92" spans="8:24" ht="15" customHeight="1" x14ac:dyDescent="0.25">
      <c r="K92" s="73"/>
      <c r="L92" s="73"/>
      <c r="M92" s="73"/>
      <c r="N92" s="73"/>
      <c r="O92" s="73"/>
      <c r="P92" s="73"/>
      <c r="Q92" s="73"/>
      <c r="R92" s="73"/>
    </row>
    <row r="93" spans="8:24" ht="15" customHeight="1" x14ac:dyDescent="0.25">
      <c r="K93" s="73"/>
      <c r="L93" s="73"/>
      <c r="M93" s="73"/>
      <c r="N93" s="73"/>
      <c r="O93" s="73"/>
      <c r="P93" s="73"/>
      <c r="Q93" s="73"/>
      <c r="R93" s="73"/>
    </row>
    <row r="94" spans="8:24" ht="18.75" customHeight="1" x14ac:dyDescent="0.3">
      <c r="H94" s="97" t="s">
        <v>120</v>
      </c>
      <c r="I94" s="98"/>
      <c r="J94" s="98"/>
      <c r="K94" s="99"/>
      <c r="M94" s="29"/>
      <c r="N94" s="67" t="s">
        <v>121</v>
      </c>
      <c r="O94" s="31"/>
      <c r="R94" s="29"/>
      <c r="S94" s="30"/>
      <c r="T94" s="30"/>
      <c r="U94" s="67" t="s">
        <v>122</v>
      </c>
      <c r="V94" s="14"/>
      <c r="W94" s="30"/>
      <c r="X94" s="11"/>
    </row>
    <row r="95" spans="8:24" ht="23.25" customHeight="1" x14ac:dyDescent="0.35">
      <c r="I95" s="5">
        <f>Q43 - I26</f>
        <v>9</v>
      </c>
      <c r="N95" s="5">
        <f>(Q43*0.942-0.36) - 15</f>
        <v>7.2479999999999976</v>
      </c>
      <c r="O95" s="13" t="s">
        <v>123</v>
      </c>
      <c r="P95" s="13"/>
      <c r="Q95" s="13"/>
      <c r="R95" s="13"/>
      <c r="S95" s="13"/>
      <c r="T95" s="68"/>
      <c r="U95" s="6" t="s">
        <v>53</v>
      </c>
      <c r="V95" s="5">
        <f>N95 * Q36 + I26</f>
        <v>36.743999999999993</v>
      </c>
    </row>
    <row r="96" spans="8:24" x14ac:dyDescent="0.25">
      <c r="O96" t="s">
        <v>124</v>
      </c>
    </row>
    <row r="99" spans="12:19" x14ac:dyDescent="0.25">
      <c r="L99" t="s">
        <v>125</v>
      </c>
    </row>
    <row r="101" spans="12:19" x14ac:dyDescent="0.25">
      <c r="L101" t="s">
        <v>126</v>
      </c>
    </row>
    <row r="102" spans="12:19" x14ac:dyDescent="0.25">
      <c r="L102" t="s">
        <v>127</v>
      </c>
    </row>
    <row r="103" spans="12:19" x14ac:dyDescent="0.25">
      <c r="L103" t="s">
        <v>128</v>
      </c>
    </row>
    <row r="104" spans="12:19" x14ac:dyDescent="0.25">
      <c r="L104" t="s">
        <v>129</v>
      </c>
    </row>
    <row r="105" spans="12:19" x14ac:dyDescent="0.25">
      <c r="L105" t="s">
        <v>130</v>
      </c>
    </row>
    <row r="106" spans="12:19" x14ac:dyDescent="0.25">
      <c r="L106" t="s">
        <v>131</v>
      </c>
    </row>
    <row r="107" spans="12:19" x14ac:dyDescent="0.25">
      <c r="L107" s="72" t="s">
        <v>132</v>
      </c>
      <c r="M107" s="72"/>
      <c r="N107" s="72"/>
      <c r="O107" s="72"/>
      <c r="P107" s="72"/>
      <c r="Q107" s="72"/>
      <c r="R107" s="72"/>
      <c r="S107" s="72"/>
    </row>
    <row r="108" spans="12:19" x14ac:dyDescent="0.25">
      <c r="L108" s="72"/>
      <c r="M108" s="72"/>
      <c r="N108" s="72"/>
      <c r="O108" s="72"/>
      <c r="P108" s="72"/>
      <c r="Q108" s="72"/>
      <c r="R108" s="72"/>
      <c r="S108" s="72"/>
    </row>
    <row r="109" spans="12:19" x14ac:dyDescent="0.25">
      <c r="L109" t="s">
        <v>133</v>
      </c>
    </row>
    <row r="110" spans="12:19" x14ac:dyDescent="0.25">
      <c r="M110" t="s">
        <v>134</v>
      </c>
      <c r="N110" t="s">
        <v>135</v>
      </c>
    </row>
  </sheetData>
  <mergeCells count="50">
    <mergeCell ref="V28:Y28"/>
    <mergeCell ref="N68:O68"/>
    <mergeCell ref="H73:I75"/>
    <mergeCell ref="P66:T74"/>
    <mergeCell ref="J55:T56"/>
    <mergeCell ref="Y53:AB53"/>
    <mergeCell ref="G40:I43"/>
    <mergeCell ref="F28:G28"/>
    <mergeCell ref="F29:G29"/>
    <mergeCell ref="F30:G30"/>
    <mergeCell ref="F27:G27"/>
    <mergeCell ref="F31:G31"/>
    <mergeCell ref="F32:G32"/>
    <mergeCell ref="L107:S108"/>
    <mergeCell ref="M63:O63"/>
    <mergeCell ref="A2:D8"/>
    <mergeCell ref="H94:K94"/>
    <mergeCell ref="F33:G33"/>
    <mergeCell ref="Q42:S42"/>
    <mergeCell ref="N76:S76"/>
    <mergeCell ref="H48:I48"/>
    <mergeCell ref="C26:E59"/>
    <mergeCell ref="Q32:U32"/>
    <mergeCell ref="Q31:U31"/>
    <mergeCell ref="Q27:R27"/>
    <mergeCell ref="Q28:R28"/>
    <mergeCell ref="Q36:R36"/>
    <mergeCell ref="J53:O54"/>
    <mergeCell ref="P54:Q54"/>
    <mergeCell ref="F26:G26"/>
    <mergeCell ref="K58:T58"/>
    <mergeCell ref="X24:AB24"/>
    <mergeCell ref="X30:AD30"/>
    <mergeCell ref="X31:AD31"/>
    <mergeCell ref="Q24:W24"/>
    <mergeCell ref="Q25:W25"/>
    <mergeCell ref="U43:W43"/>
    <mergeCell ref="X25:AA25"/>
    <mergeCell ref="Q43:S43"/>
    <mergeCell ref="V27:Y27"/>
    <mergeCell ref="Y54:AB54"/>
    <mergeCell ref="K84:O87"/>
    <mergeCell ref="K89:R93"/>
    <mergeCell ref="K27:O27"/>
    <mergeCell ref="N67:O67"/>
    <mergeCell ref="Q39:T39"/>
    <mergeCell ref="Q40:T40"/>
    <mergeCell ref="AB27:AD27"/>
    <mergeCell ref="AB28:AD28"/>
    <mergeCell ref="U42:W42"/>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0"/>
  <sheetViews>
    <sheetView topLeftCell="A25" workbookViewId="0">
      <selection activeCell="B20" sqref="B20"/>
    </sheetView>
  </sheetViews>
  <sheetFormatPr defaultRowHeight="15" x14ac:dyDescent="0.25"/>
  <cols>
    <col min="1" max="2" width="9.140625" customWidth="1"/>
    <col min="3" max="3" width="41.140625" customWidth="1"/>
    <col min="6" max="6" width="12.5703125" customWidth="1"/>
    <col min="7" max="7" width="29.140625" customWidth="1"/>
    <col min="8" max="8" width="8" customWidth="1"/>
    <col min="9" max="9" width="14.5703125" customWidth="1"/>
    <col min="10" max="10" width="14" customWidth="1"/>
    <col min="11" max="11" width="15.7109375" customWidth="1"/>
    <col min="12" max="12" width="12.5703125" customWidth="1"/>
    <col min="13" max="13" width="17.42578125" customWidth="1"/>
    <col min="14" max="14" width="11.5703125" customWidth="1"/>
    <col min="15" max="15" width="14.85546875" customWidth="1"/>
    <col min="17" max="17" width="11" customWidth="1"/>
    <col min="18" max="18" width="12.28515625" customWidth="1"/>
    <col min="22" max="22" width="11.42578125" customWidth="1"/>
    <col min="23" max="23" width="11.85546875" customWidth="1"/>
    <col min="24" max="24" width="11.42578125" customWidth="1"/>
    <col min="26" max="26" width="11.140625" customWidth="1"/>
  </cols>
  <sheetData>
    <row r="1" spans="1:11" ht="15.75" x14ac:dyDescent="0.25">
      <c r="A1" s="63" t="s">
        <v>0</v>
      </c>
      <c r="F1" t="s">
        <v>1</v>
      </c>
    </row>
    <row r="2" spans="1:11" ht="15" customHeight="1" x14ac:dyDescent="0.25">
      <c r="A2" s="96" t="s">
        <v>2</v>
      </c>
      <c r="B2" s="96"/>
      <c r="C2" s="96"/>
      <c r="D2" s="96"/>
      <c r="F2" t="s">
        <v>3</v>
      </c>
    </row>
    <row r="3" spans="1:11" ht="15" customHeight="1" x14ac:dyDescent="0.25">
      <c r="A3" s="96"/>
      <c r="B3" s="96"/>
      <c r="C3" s="96"/>
      <c r="D3" s="96"/>
      <c r="F3" t="s">
        <v>4</v>
      </c>
    </row>
    <row r="4" spans="1:11" ht="15" customHeight="1" x14ac:dyDescent="0.25">
      <c r="A4" s="96"/>
      <c r="B4" s="96"/>
      <c r="C4" s="96"/>
      <c r="D4" s="96"/>
      <c r="F4" t="s">
        <v>5</v>
      </c>
    </row>
    <row r="5" spans="1:11" ht="15" customHeight="1" x14ac:dyDescent="0.25">
      <c r="A5" s="96"/>
      <c r="B5" s="96"/>
      <c r="C5" s="96"/>
      <c r="D5" s="96"/>
      <c r="F5" t="s">
        <v>6</v>
      </c>
    </row>
    <row r="6" spans="1:11" ht="15" customHeight="1" x14ac:dyDescent="0.25">
      <c r="A6" s="96"/>
      <c r="B6" s="96"/>
      <c r="C6" s="96"/>
      <c r="D6" s="96"/>
      <c r="F6" t="s">
        <v>7</v>
      </c>
    </row>
    <row r="7" spans="1:11" ht="15" customHeight="1" x14ac:dyDescent="0.25">
      <c r="A7" s="96"/>
      <c r="B7" s="96"/>
      <c r="C7" s="96"/>
      <c r="D7" s="96"/>
    </row>
    <row r="8" spans="1:11" ht="15" customHeight="1" x14ac:dyDescent="0.25">
      <c r="A8" s="96"/>
      <c r="B8" s="96"/>
      <c r="C8" s="96"/>
      <c r="D8" s="96"/>
    </row>
    <row r="9" spans="1:11" x14ac:dyDescent="0.25">
      <c r="C9" s="9" t="s">
        <v>8</v>
      </c>
      <c r="F9" t="s">
        <v>9</v>
      </c>
    </row>
    <row r="10" spans="1:11" x14ac:dyDescent="0.25">
      <c r="C10" s="9" t="s">
        <v>10</v>
      </c>
      <c r="F10" t="s">
        <v>11</v>
      </c>
    </row>
    <row r="11" spans="1:11" x14ac:dyDescent="0.25">
      <c r="C11" s="9" t="s">
        <v>12</v>
      </c>
      <c r="F11" t="s">
        <v>13</v>
      </c>
    </row>
    <row r="12" spans="1:11" x14ac:dyDescent="0.25">
      <c r="C12" s="9" t="s">
        <v>14</v>
      </c>
    </row>
    <row r="13" spans="1:11" x14ac:dyDescent="0.25">
      <c r="F13" t="s">
        <v>15</v>
      </c>
    </row>
    <row r="14" spans="1:11" x14ac:dyDescent="0.25">
      <c r="C14" s="8" t="s">
        <v>16</v>
      </c>
    </row>
    <row r="15" spans="1:11" ht="21" x14ac:dyDescent="0.35">
      <c r="C15" s="4" t="s">
        <v>17</v>
      </c>
      <c r="F15" s="4" t="s">
        <v>18</v>
      </c>
      <c r="I15" s="34" t="s">
        <v>19</v>
      </c>
      <c r="J15" s="34"/>
      <c r="K15" s="34"/>
    </row>
    <row r="16" spans="1:11" ht="18.75" x14ac:dyDescent="0.3">
      <c r="C16" s="4" t="s">
        <v>20</v>
      </c>
      <c r="F16" s="4" t="s">
        <v>21</v>
      </c>
    </row>
    <row r="17" spans="3:32" ht="18.75" x14ac:dyDescent="0.3">
      <c r="C17" s="4" t="s">
        <v>22</v>
      </c>
      <c r="F17" s="4" t="s">
        <v>23</v>
      </c>
    </row>
    <row r="18" spans="3:32" ht="18.75" x14ac:dyDescent="0.3">
      <c r="C18" s="4" t="s">
        <v>24</v>
      </c>
      <c r="F18" s="4" t="s">
        <v>25</v>
      </c>
    </row>
    <row r="19" spans="3:32" ht="18.75" x14ac:dyDescent="0.3">
      <c r="C19" s="4" t="s">
        <v>26</v>
      </c>
      <c r="F19" s="4" t="s">
        <v>27</v>
      </c>
      <c r="Q19" s="26"/>
      <c r="R19" s="26"/>
      <c r="S19" s="26"/>
      <c r="T19" s="26"/>
      <c r="U19" s="26"/>
      <c r="V19" s="26"/>
      <c r="W19" s="26"/>
      <c r="X19" s="26"/>
      <c r="Y19" s="26"/>
      <c r="Z19" s="26"/>
      <c r="AA19" s="26"/>
      <c r="AB19" s="26"/>
    </row>
    <row r="20" spans="3:32" ht="18.75" x14ac:dyDescent="0.3">
      <c r="C20" s="4" t="s">
        <v>28</v>
      </c>
      <c r="F20" s="4" t="s">
        <v>29</v>
      </c>
      <c r="W20" s="26"/>
      <c r="X20" s="26"/>
      <c r="Y20" s="26"/>
      <c r="Z20" s="26"/>
      <c r="AA20" s="26"/>
      <c r="AB20" s="26"/>
    </row>
    <row r="21" spans="3:32" ht="18.75" x14ac:dyDescent="0.3">
      <c r="C21" s="4" t="s">
        <v>30</v>
      </c>
      <c r="F21" s="4" t="s">
        <v>31</v>
      </c>
      <c r="W21" s="27"/>
      <c r="AC21" s="27"/>
      <c r="AD21" s="27"/>
      <c r="AE21" s="27"/>
      <c r="AF21" s="27"/>
    </row>
    <row r="22" spans="3:32" ht="18.75" x14ac:dyDescent="0.3">
      <c r="F22" s="4" t="s">
        <v>136</v>
      </c>
      <c r="Q22" s="26"/>
      <c r="R22" s="26"/>
      <c r="T22" s="26"/>
      <c r="U22" s="26"/>
      <c r="V22" s="26"/>
      <c r="W22" s="27"/>
      <c r="X22" s="60"/>
      <c r="Y22" s="60"/>
      <c r="Z22" s="60"/>
      <c r="AA22" s="60"/>
      <c r="AB22" s="60"/>
      <c r="AC22" s="27"/>
      <c r="AD22" s="27"/>
      <c r="AE22" s="27"/>
      <c r="AF22" s="27"/>
    </row>
    <row r="23" spans="3:32" ht="18.75" x14ac:dyDescent="0.3">
      <c r="C23" s="4"/>
      <c r="F23" s="4" t="s">
        <v>137</v>
      </c>
      <c r="S23" s="26" t="s">
        <v>34</v>
      </c>
      <c r="W23" s="27"/>
      <c r="AC23" s="27"/>
      <c r="AD23" s="27"/>
      <c r="AE23" s="27"/>
      <c r="AF23" s="27"/>
    </row>
    <row r="24" spans="3:32" ht="18.75" x14ac:dyDescent="0.3">
      <c r="F24" s="4"/>
      <c r="Q24" s="77" t="s">
        <v>35</v>
      </c>
      <c r="R24" s="83"/>
      <c r="S24" s="83"/>
      <c r="T24" s="83"/>
      <c r="U24" s="83"/>
      <c r="V24" s="78"/>
      <c r="W24" s="27"/>
      <c r="X24" s="77" t="s">
        <v>36</v>
      </c>
      <c r="Y24" s="83"/>
      <c r="Z24" s="83"/>
      <c r="AA24" s="83"/>
      <c r="AB24" s="78"/>
      <c r="AC24" s="27"/>
      <c r="AD24" s="27"/>
      <c r="AE24" s="27"/>
      <c r="AF24" s="27"/>
    </row>
    <row r="25" spans="3:32" ht="23.25" x14ac:dyDescent="0.35">
      <c r="H25" s="3" t="s">
        <v>37</v>
      </c>
      <c r="Q25" s="89">
        <f>K31 * (K28 - M28)</f>
        <v>64.790000000000006</v>
      </c>
      <c r="R25" s="89"/>
      <c r="S25" s="89"/>
      <c r="T25" s="89"/>
      <c r="U25" s="89"/>
      <c r="V25" s="89"/>
      <c r="W25" s="27"/>
      <c r="X25" s="89">
        <f>K28 - M28</f>
        <v>0.41800000000000004</v>
      </c>
      <c r="Y25" s="89"/>
      <c r="Z25" s="89"/>
      <c r="AA25" s="89"/>
      <c r="AB25" s="28"/>
      <c r="AC25" s="27"/>
      <c r="AD25" s="27"/>
      <c r="AE25" s="27"/>
      <c r="AF25" s="27"/>
    </row>
    <row r="26" spans="3:32" ht="23.25" customHeight="1" x14ac:dyDescent="0.35">
      <c r="C26" s="92" t="s">
        <v>138</v>
      </c>
      <c r="D26" s="92"/>
      <c r="E26" s="92"/>
      <c r="F26" s="85" t="s">
        <v>39</v>
      </c>
      <c r="G26" s="85"/>
      <c r="H26" s="5" t="s">
        <v>40</v>
      </c>
      <c r="I26" s="15">
        <v>15</v>
      </c>
      <c r="Q26" s="27"/>
      <c r="R26" s="27"/>
      <c r="S26" s="27"/>
      <c r="T26" s="27"/>
      <c r="U26" s="27"/>
      <c r="V26" s="27"/>
      <c r="W26" s="27"/>
      <c r="X26" s="27"/>
      <c r="Y26" s="27"/>
      <c r="Z26" s="27"/>
      <c r="AA26" s="27"/>
      <c r="AB26" s="27"/>
      <c r="AC26" s="27"/>
      <c r="AD26" s="27"/>
      <c r="AE26" s="27"/>
      <c r="AF26" s="27"/>
    </row>
    <row r="27" spans="3:32" ht="23.25" customHeight="1" x14ac:dyDescent="0.35">
      <c r="C27" s="92"/>
      <c r="D27" s="92"/>
      <c r="E27" s="92"/>
      <c r="F27" s="85" t="s">
        <v>41</v>
      </c>
      <c r="G27" s="85"/>
      <c r="H27" s="5" t="s">
        <v>42</v>
      </c>
      <c r="I27" s="15">
        <v>6</v>
      </c>
      <c r="K27" s="74" t="s">
        <v>43</v>
      </c>
      <c r="L27" s="75"/>
      <c r="M27" s="75"/>
      <c r="N27" s="75"/>
      <c r="O27" s="76"/>
      <c r="P27" s="4"/>
      <c r="Q27" s="77" t="s">
        <v>44</v>
      </c>
      <c r="R27" s="78"/>
      <c r="S27" s="27"/>
      <c r="T27" s="27"/>
      <c r="U27" s="27"/>
      <c r="V27" s="77" t="s">
        <v>45</v>
      </c>
      <c r="W27" s="83"/>
      <c r="X27" s="83"/>
      <c r="Y27" s="78"/>
      <c r="Z27" s="27"/>
      <c r="AA27" s="27"/>
      <c r="AB27" s="77" t="s">
        <v>46</v>
      </c>
      <c r="AC27" s="83"/>
      <c r="AD27" s="78"/>
      <c r="AE27" s="27"/>
      <c r="AF27" s="27"/>
    </row>
    <row r="28" spans="3:32" ht="23.25" customHeight="1" x14ac:dyDescent="0.35">
      <c r="C28" s="92"/>
      <c r="D28" s="92"/>
      <c r="E28" s="92"/>
      <c r="F28" s="85" t="s">
        <v>47</v>
      </c>
      <c r="G28" s="85"/>
      <c r="H28" s="5" t="s">
        <v>48</v>
      </c>
      <c r="I28" s="15">
        <f>K32</f>
        <v>90.21</v>
      </c>
      <c r="K28" s="5">
        <f>I33</f>
        <v>1</v>
      </c>
      <c r="L28" s="6" t="s">
        <v>49</v>
      </c>
      <c r="M28" s="65">
        <f xml:space="preserve"> I33 * 0.942 - 0.36</f>
        <v>0.58199999999999996</v>
      </c>
      <c r="N28" s="7"/>
      <c r="O28" s="5"/>
      <c r="Q28" s="84" t="str">
        <f>(K70 - 1) &amp;":1"</f>
        <v>3:1</v>
      </c>
      <c r="R28" s="84"/>
      <c r="S28" s="27"/>
      <c r="T28" s="27"/>
      <c r="U28" s="27"/>
      <c r="V28" s="84">
        <f>M33</f>
        <v>75</v>
      </c>
      <c r="W28" s="84"/>
      <c r="X28" s="84"/>
      <c r="Y28" s="84"/>
      <c r="Z28" s="27"/>
      <c r="AA28" s="27"/>
      <c r="AB28" s="84">
        <f>ROUNDDOWN(O32,0.1) - 1</f>
        <v>5</v>
      </c>
      <c r="AC28" s="84"/>
      <c r="AD28" s="84"/>
      <c r="AE28" s="27"/>
      <c r="AF28" s="27"/>
    </row>
    <row r="29" spans="3:32" ht="23.25" x14ac:dyDescent="0.35">
      <c r="C29" s="92"/>
      <c r="D29" s="92"/>
      <c r="E29" s="92"/>
      <c r="F29" s="85" t="s">
        <v>50</v>
      </c>
      <c r="G29" s="85"/>
      <c r="H29" s="5" t="s">
        <v>51</v>
      </c>
      <c r="I29" s="15">
        <f>O30</f>
        <v>155</v>
      </c>
      <c r="K29" s="5">
        <f>I26</f>
        <v>15</v>
      </c>
      <c r="L29" s="6" t="s">
        <v>52</v>
      </c>
      <c r="M29" s="5">
        <f>I27</f>
        <v>6</v>
      </c>
      <c r="N29" s="6" t="s">
        <v>53</v>
      </c>
      <c r="O29" s="5">
        <f>K29 * M29</f>
        <v>90</v>
      </c>
      <c r="Q29" s="27"/>
      <c r="R29" s="27"/>
      <c r="S29" s="27"/>
      <c r="T29" s="27"/>
      <c r="U29" s="27"/>
      <c r="V29" s="27"/>
      <c r="W29" s="27"/>
      <c r="X29" s="27"/>
      <c r="Y29" s="27"/>
      <c r="Z29" s="27"/>
      <c r="AA29" s="27"/>
      <c r="AB29" s="27"/>
      <c r="AC29" s="27"/>
      <c r="AD29" s="27"/>
      <c r="AE29" s="27"/>
      <c r="AF29" s="27"/>
    </row>
    <row r="30" spans="3:32" ht="23.25" x14ac:dyDescent="0.35">
      <c r="C30" s="92"/>
      <c r="D30" s="92"/>
      <c r="E30" s="92"/>
      <c r="F30" s="85" t="s">
        <v>54</v>
      </c>
      <c r="G30" s="85"/>
      <c r="H30" s="5" t="s">
        <v>55</v>
      </c>
      <c r="I30" s="15">
        <f>ROUNDUP(O32, 2)</f>
        <v>6.02</v>
      </c>
      <c r="K30" s="5">
        <f>O29</f>
        <v>90</v>
      </c>
      <c r="L30" s="6" t="s">
        <v>56</v>
      </c>
      <c r="M30" s="5">
        <f>K30 / M28</f>
        <v>154.63917525773198</v>
      </c>
      <c r="N30" s="6" t="s">
        <v>53</v>
      </c>
      <c r="O30" s="5">
        <f>ROUNDUP(M30,0)</f>
        <v>155</v>
      </c>
      <c r="Q30" s="27"/>
      <c r="R30" s="27"/>
      <c r="S30" s="27"/>
      <c r="T30" s="27"/>
      <c r="U30" s="27"/>
      <c r="V30" s="27"/>
      <c r="W30" s="27"/>
      <c r="X30" s="77" t="s">
        <v>57</v>
      </c>
      <c r="Y30" s="83"/>
      <c r="Z30" s="83"/>
      <c r="AA30" s="83"/>
      <c r="AB30" s="83"/>
      <c r="AC30" s="83"/>
      <c r="AD30" s="78"/>
      <c r="AE30" s="27"/>
      <c r="AF30" s="27"/>
    </row>
    <row r="31" spans="3:32" ht="23.25" x14ac:dyDescent="0.35">
      <c r="C31" s="92"/>
      <c r="D31" s="92"/>
      <c r="E31" s="92"/>
      <c r="F31" s="85" t="s">
        <v>58</v>
      </c>
      <c r="G31" s="85"/>
      <c r="H31" s="5" t="s">
        <v>59</v>
      </c>
      <c r="I31" s="15">
        <f>O29</f>
        <v>90</v>
      </c>
      <c r="K31" s="5">
        <f>O30</f>
        <v>155</v>
      </c>
      <c r="L31" s="6" t="s">
        <v>60</v>
      </c>
      <c r="M31" s="5">
        <f>M28</f>
        <v>0.58199999999999996</v>
      </c>
      <c r="N31" s="6" t="s">
        <v>53</v>
      </c>
      <c r="O31" s="5">
        <f>K31 * M31</f>
        <v>90.21</v>
      </c>
      <c r="Q31" s="77" t="s">
        <v>61</v>
      </c>
      <c r="R31" s="83"/>
      <c r="S31" s="83"/>
      <c r="T31" s="83"/>
      <c r="U31" s="78"/>
      <c r="V31" s="27"/>
      <c r="W31" s="27"/>
      <c r="X31" s="84">
        <f>O34</f>
        <v>154.79000000000002</v>
      </c>
      <c r="Y31" s="84"/>
      <c r="Z31" s="84"/>
      <c r="AA31" s="84"/>
      <c r="AB31" s="84"/>
      <c r="AC31" s="84"/>
      <c r="AD31" s="84"/>
      <c r="AE31" s="27"/>
      <c r="AF31" s="27"/>
    </row>
    <row r="32" spans="3:32" ht="23.25" x14ac:dyDescent="0.35">
      <c r="C32" s="92"/>
      <c r="D32" s="92"/>
      <c r="E32" s="92"/>
      <c r="F32" s="85" t="s">
        <v>62</v>
      </c>
      <c r="G32" s="85"/>
      <c r="H32" s="5" t="s">
        <v>63</v>
      </c>
      <c r="I32" s="66">
        <f>M28</f>
        <v>0.58199999999999996</v>
      </c>
      <c r="K32" s="5">
        <f>O31</f>
        <v>90.21</v>
      </c>
      <c r="L32" s="6" t="s">
        <v>64</v>
      </c>
      <c r="M32" s="5">
        <f>I26</f>
        <v>15</v>
      </c>
      <c r="N32" s="6" t="s">
        <v>53</v>
      </c>
      <c r="O32" s="5">
        <f>K32 / M32</f>
        <v>6.0139999999999993</v>
      </c>
      <c r="Q32" s="93">
        <f>ROUNDDOWN(O32,0.1) - 1</f>
        <v>5</v>
      </c>
      <c r="R32" s="93"/>
      <c r="S32" s="93"/>
      <c r="T32" s="93"/>
      <c r="U32" s="93"/>
      <c r="V32" s="27"/>
      <c r="W32" s="27"/>
      <c r="X32" s="27"/>
      <c r="Y32" s="27"/>
      <c r="Z32" s="27"/>
      <c r="AA32" s="27"/>
      <c r="AB32" s="27"/>
      <c r="AC32" s="27"/>
      <c r="AD32" s="27"/>
      <c r="AE32" s="27"/>
      <c r="AF32" s="27"/>
    </row>
    <row r="33" spans="3:32" ht="23.25" x14ac:dyDescent="0.35">
      <c r="C33" s="92"/>
      <c r="D33" s="92"/>
      <c r="E33" s="92"/>
      <c r="F33" s="85" t="s">
        <v>65</v>
      </c>
      <c r="G33" s="85"/>
      <c r="H33" s="5" t="s">
        <v>66</v>
      </c>
      <c r="I33" s="15">
        <v>1</v>
      </c>
      <c r="K33" s="5">
        <f>K32</f>
        <v>90.21</v>
      </c>
      <c r="L33" s="6" t="s">
        <v>67</v>
      </c>
      <c r="M33" s="5">
        <f>I26 * (I27 - 1)</f>
        <v>75</v>
      </c>
      <c r="N33" s="6" t="s">
        <v>53</v>
      </c>
      <c r="O33" s="5">
        <f>K33 - M33</f>
        <v>15.209999999999994</v>
      </c>
      <c r="Q33" s="27"/>
      <c r="R33" s="27"/>
      <c r="S33" s="27"/>
      <c r="T33" s="27"/>
      <c r="U33" s="27"/>
      <c r="V33" s="27"/>
      <c r="W33" s="27"/>
      <c r="X33" s="27"/>
      <c r="Y33" s="27"/>
      <c r="Z33" s="27"/>
      <c r="AA33" s="27"/>
      <c r="AB33" s="27"/>
      <c r="AC33" s="27"/>
      <c r="AD33" s="27"/>
      <c r="AE33" s="27"/>
      <c r="AF33" s="27"/>
    </row>
    <row r="34" spans="3:32" ht="23.25" x14ac:dyDescent="0.35">
      <c r="C34" s="92"/>
      <c r="D34" s="92"/>
      <c r="E34" s="92"/>
      <c r="K34" s="5">
        <f>I31</f>
        <v>90</v>
      </c>
      <c r="L34" s="6" t="s">
        <v>68</v>
      </c>
      <c r="M34" s="5">
        <f>K31 * X25</f>
        <v>64.790000000000006</v>
      </c>
      <c r="N34" s="6" t="s">
        <v>69</v>
      </c>
      <c r="O34" s="5">
        <f>K34 + M34</f>
        <v>154.79000000000002</v>
      </c>
      <c r="Q34" s="27"/>
      <c r="R34" s="27"/>
      <c r="S34" s="27"/>
      <c r="T34" s="27"/>
      <c r="U34" s="27"/>
      <c r="V34" s="27"/>
      <c r="W34" s="27"/>
      <c r="X34" s="27"/>
      <c r="Y34" s="27"/>
      <c r="Z34" s="27"/>
      <c r="AA34" s="27"/>
      <c r="AB34" s="27"/>
      <c r="AC34" s="27"/>
      <c r="AD34" s="27"/>
      <c r="AE34" s="27"/>
      <c r="AF34" s="27"/>
    </row>
    <row r="35" spans="3:32" ht="23.25" customHeight="1" x14ac:dyDescent="0.25">
      <c r="C35" s="92"/>
      <c r="D35" s="92"/>
      <c r="E35" s="92"/>
      <c r="Q35" s="27"/>
      <c r="R35" s="27"/>
      <c r="S35" s="27"/>
      <c r="T35" s="27"/>
      <c r="U35" s="27"/>
      <c r="V35" s="27"/>
      <c r="W35" s="27"/>
      <c r="X35" s="27"/>
      <c r="Y35" s="27"/>
      <c r="Z35" s="27"/>
      <c r="AA35" s="27"/>
      <c r="AB35" s="27"/>
      <c r="AC35" s="27"/>
      <c r="AD35" s="27"/>
      <c r="AE35" s="27"/>
      <c r="AF35" s="27"/>
    </row>
    <row r="36" spans="3:32" ht="23.25" customHeight="1" x14ac:dyDescent="0.35">
      <c r="C36" s="92"/>
      <c r="D36" s="92"/>
      <c r="E36" s="92"/>
      <c r="G36" s="37" t="s">
        <v>70</v>
      </c>
      <c r="H36" s="38" t="s">
        <v>71</v>
      </c>
      <c r="I36" s="56">
        <f>J65</f>
        <v>480</v>
      </c>
      <c r="J36" s="37"/>
      <c r="K36" s="38">
        <f>I36</f>
        <v>480</v>
      </c>
      <c r="L36" s="39" t="s">
        <v>72</v>
      </c>
      <c r="M36" s="38">
        <f>K69</f>
        <v>80</v>
      </c>
      <c r="N36" s="39" t="s">
        <v>53</v>
      </c>
      <c r="O36" s="38">
        <f>K36 / M36</f>
        <v>6</v>
      </c>
      <c r="P36" s="39" t="s">
        <v>73</v>
      </c>
      <c r="Q36" s="94">
        <f>ROUNDDOWN(O36,0.1) - 1</f>
        <v>5</v>
      </c>
      <c r="R36" s="95"/>
      <c r="S36" s="40" t="s">
        <v>74</v>
      </c>
      <c r="T36" s="41"/>
      <c r="U36" s="42"/>
      <c r="V36" s="48"/>
      <c r="W36" s="49">
        <f>ROUNDDOWN(O36,0.1)</f>
        <v>6</v>
      </c>
      <c r="X36" s="50" t="s">
        <v>75</v>
      </c>
      <c r="Y36" s="51"/>
      <c r="Z36" s="52"/>
      <c r="AA36" s="51"/>
      <c r="AB36" s="53" t="s">
        <v>76</v>
      </c>
      <c r="AC36" s="48"/>
      <c r="AD36" s="55"/>
      <c r="AE36" s="55"/>
      <c r="AF36" s="55"/>
    </row>
    <row r="37" spans="3:32" ht="23.25" customHeight="1" x14ac:dyDescent="0.35">
      <c r="C37" s="92"/>
      <c r="D37" s="92"/>
      <c r="E37" s="92"/>
      <c r="G37" s="37" t="s">
        <v>77</v>
      </c>
      <c r="H37" s="38" t="s">
        <v>78</v>
      </c>
      <c r="I37" s="56">
        <f>K79</f>
        <v>0</v>
      </c>
      <c r="J37" s="37"/>
      <c r="K37" s="38"/>
      <c r="L37" s="39"/>
      <c r="M37" s="38"/>
      <c r="N37" s="39"/>
      <c r="O37" s="38"/>
      <c r="P37" s="39"/>
      <c r="Q37" s="69"/>
      <c r="R37" s="43"/>
      <c r="S37" s="44"/>
      <c r="T37" s="44"/>
      <c r="U37" s="45"/>
      <c r="V37" s="48"/>
      <c r="W37" s="69"/>
      <c r="X37" s="54"/>
      <c r="Y37" s="54"/>
      <c r="Z37" s="54"/>
      <c r="AA37" s="54"/>
      <c r="AB37" s="53"/>
      <c r="AC37" s="48"/>
      <c r="AD37" s="60"/>
      <c r="AE37" s="60"/>
      <c r="AF37" s="55"/>
    </row>
    <row r="38" spans="3:32" x14ac:dyDescent="0.25">
      <c r="C38" s="92"/>
      <c r="D38" s="92"/>
      <c r="E38" s="92"/>
      <c r="G38" s="37" t="s">
        <v>79</v>
      </c>
      <c r="H38" s="37"/>
      <c r="I38" s="37"/>
      <c r="J38" s="37"/>
      <c r="K38" s="37"/>
      <c r="L38" s="37"/>
      <c r="M38" s="37"/>
      <c r="N38" s="37"/>
      <c r="O38" s="37"/>
      <c r="P38" s="37"/>
      <c r="Q38" s="46"/>
      <c r="R38" s="46"/>
      <c r="S38" s="46"/>
      <c r="T38" s="46"/>
      <c r="U38" s="46"/>
      <c r="V38" s="46"/>
      <c r="W38" s="37"/>
      <c r="X38" s="37"/>
      <c r="Y38" s="37"/>
      <c r="Z38" s="37"/>
      <c r="AA38" s="37"/>
      <c r="AB38" s="37"/>
      <c r="AC38" s="37"/>
      <c r="AD38" s="55"/>
      <c r="AE38" s="55"/>
      <c r="AF38" s="55"/>
    </row>
    <row r="39" spans="3:32" ht="18.75" x14ac:dyDescent="0.3">
      <c r="C39" s="92"/>
      <c r="D39" s="92"/>
      <c r="E39" s="92"/>
      <c r="G39" s="37"/>
      <c r="H39" s="37"/>
      <c r="I39" s="37"/>
      <c r="J39" s="37"/>
      <c r="K39" s="37"/>
      <c r="L39" s="37"/>
      <c r="M39" s="37"/>
      <c r="N39" s="37"/>
      <c r="O39" s="37"/>
      <c r="P39" s="37"/>
      <c r="Q39" s="79" t="s">
        <v>80</v>
      </c>
      <c r="R39" s="80"/>
      <c r="S39" s="81"/>
      <c r="T39" s="46"/>
      <c r="U39" s="46"/>
      <c r="V39" s="46"/>
      <c r="W39" s="37"/>
      <c r="X39" s="37"/>
      <c r="Y39" s="37"/>
      <c r="Z39" s="37"/>
      <c r="AA39" s="37"/>
      <c r="AB39" s="37"/>
      <c r="AC39" s="37"/>
      <c r="AD39" s="55"/>
      <c r="AE39" s="55"/>
      <c r="AF39" s="55"/>
    </row>
    <row r="40" spans="3:32" ht="23.25" x14ac:dyDescent="0.35">
      <c r="C40" s="92"/>
      <c r="D40" s="92"/>
      <c r="E40" s="92"/>
      <c r="G40" s="37"/>
      <c r="H40" s="37"/>
      <c r="I40" s="37"/>
      <c r="J40" s="58" t="s">
        <v>81</v>
      </c>
      <c r="K40" s="38">
        <f>N64</f>
        <v>508.2</v>
      </c>
      <c r="L40" s="39" t="s">
        <v>68</v>
      </c>
      <c r="M40" s="38">
        <f>K69</f>
        <v>80</v>
      </c>
      <c r="N40" s="59" t="s">
        <v>82</v>
      </c>
      <c r="O40" s="38">
        <f>K70-1</f>
        <v>3</v>
      </c>
      <c r="P40" s="39" t="s">
        <v>73</v>
      </c>
      <c r="Q40" s="82">
        <f>(K40 + M40) / 5</f>
        <v>117.64000000000001</v>
      </c>
      <c r="R40" s="82"/>
      <c r="S40" s="82"/>
      <c r="T40" s="46"/>
      <c r="U40" s="46"/>
      <c r="V40" s="46"/>
      <c r="W40" s="37"/>
      <c r="X40" s="37"/>
      <c r="Y40" s="37"/>
      <c r="Z40" s="37"/>
      <c r="AA40" s="37"/>
      <c r="AB40" s="37"/>
      <c r="AC40" s="37"/>
      <c r="AD40" s="55"/>
      <c r="AE40" s="55"/>
      <c r="AF40" s="55"/>
    </row>
    <row r="41" spans="3:32" ht="23.25" x14ac:dyDescent="0.35">
      <c r="C41" s="92"/>
      <c r="D41" s="92"/>
      <c r="E41" s="92"/>
      <c r="G41" s="37"/>
      <c r="H41" s="37"/>
      <c r="I41" s="37"/>
      <c r="J41" s="58"/>
      <c r="K41" s="38"/>
      <c r="L41" s="39"/>
      <c r="M41" s="38"/>
      <c r="N41" s="59"/>
      <c r="O41" s="38"/>
      <c r="P41" s="39"/>
      <c r="Q41" s="69"/>
      <c r="R41" s="69"/>
      <c r="S41" s="69"/>
      <c r="T41" s="46"/>
      <c r="U41" s="46"/>
      <c r="V41" s="46"/>
      <c r="W41" s="37"/>
      <c r="X41" s="37"/>
      <c r="Y41" s="37"/>
      <c r="Z41" s="37"/>
      <c r="AA41" s="37"/>
      <c r="AB41" s="37"/>
      <c r="AC41" s="37"/>
      <c r="AD41" s="55"/>
      <c r="AE41" s="55"/>
      <c r="AF41" s="55"/>
    </row>
    <row r="42" spans="3:32" ht="18.75" x14ac:dyDescent="0.3">
      <c r="C42" s="92"/>
      <c r="D42" s="92"/>
      <c r="E42" s="92"/>
      <c r="Q42" s="77" t="s">
        <v>80</v>
      </c>
      <c r="R42" s="83"/>
      <c r="S42" s="78"/>
      <c r="T42" s="26"/>
      <c r="U42" s="77" t="s">
        <v>83</v>
      </c>
      <c r="V42" s="83"/>
      <c r="W42" s="78"/>
      <c r="X42" s="26"/>
      <c r="Y42" s="26"/>
      <c r="Z42" s="26"/>
      <c r="AA42" s="26"/>
      <c r="AB42" s="26"/>
    </row>
    <row r="43" spans="3:32" ht="23.25" x14ac:dyDescent="0.35">
      <c r="C43" s="92"/>
      <c r="D43" s="92"/>
      <c r="E43" s="92"/>
      <c r="J43" s="24" t="s">
        <v>81</v>
      </c>
      <c r="K43" s="5">
        <f>O34</f>
        <v>154.79000000000002</v>
      </c>
      <c r="L43" s="6" t="s">
        <v>68</v>
      </c>
      <c r="M43" s="5">
        <f>O33</f>
        <v>15.209999999999994</v>
      </c>
      <c r="N43" s="25" t="s">
        <v>82</v>
      </c>
      <c r="O43" s="5">
        <f>I27-1</f>
        <v>5</v>
      </c>
      <c r="P43" s="6" t="s">
        <v>73</v>
      </c>
      <c r="Q43" s="93">
        <f>(K43 + M43) / (O43)</f>
        <v>34</v>
      </c>
      <c r="R43" s="93"/>
      <c r="S43" s="93"/>
      <c r="T43" s="26"/>
      <c r="U43" s="90">
        <f>(Y43 + AA43) /AC43</f>
        <v>28.333333333333332</v>
      </c>
      <c r="V43" s="90"/>
      <c r="W43" s="90"/>
      <c r="X43" s="25" t="s">
        <v>84</v>
      </c>
      <c r="Y43" s="47">
        <f>K43</f>
        <v>154.79000000000002</v>
      </c>
      <c r="Z43" s="25" t="s">
        <v>68</v>
      </c>
      <c r="AA43" s="47">
        <f>M43</f>
        <v>15.209999999999994</v>
      </c>
      <c r="AB43" s="25" t="str">
        <f>N43</f>
        <v>)     /</v>
      </c>
      <c r="AC43" s="47">
        <f>O43 + 1</f>
        <v>6</v>
      </c>
      <c r="AD43" s="25"/>
    </row>
    <row r="44" spans="3:32" ht="23.25" x14ac:dyDescent="0.35">
      <c r="C44" s="92"/>
      <c r="D44" s="92"/>
      <c r="E44" s="92"/>
      <c r="J44" s="24"/>
      <c r="K44" s="5"/>
      <c r="L44" s="6"/>
      <c r="M44" s="5"/>
      <c r="N44" s="25"/>
      <c r="O44" s="5"/>
      <c r="P44" s="6"/>
      <c r="Q44" s="21"/>
      <c r="R44" s="22"/>
    </row>
    <row r="45" spans="3:32" ht="23.25" x14ac:dyDescent="0.35">
      <c r="C45" s="92"/>
      <c r="D45" s="92"/>
      <c r="E45" s="92"/>
      <c r="J45" s="24"/>
      <c r="K45" s="5"/>
      <c r="L45" s="6"/>
      <c r="M45" s="5"/>
      <c r="N45" s="25"/>
      <c r="O45" s="5"/>
      <c r="P45" s="6"/>
      <c r="Q45" s="21"/>
      <c r="R45" s="22"/>
    </row>
    <row r="46" spans="3:32" x14ac:dyDescent="0.25">
      <c r="C46" s="92"/>
      <c r="D46" s="92"/>
      <c r="E46" s="92"/>
      <c r="J46" t="s">
        <v>85</v>
      </c>
    </row>
    <row r="47" spans="3:32" x14ac:dyDescent="0.25">
      <c r="C47" s="92"/>
      <c r="D47" s="92"/>
      <c r="E47" s="92"/>
      <c r="J47" t="s">
        <v>86</v>
      </c>
    </row>
    <row r="48" spans="3:32" ht="28.5" x14ac:dyDescent="0.45">
      <c r="C48" s="92"/>
      <c r="D48" s="92"/>
      <c r="E48" s="92"/>
      <c r="H48" s="91" t="s">
        <v>87</v>
      </c>
      <c r="I48" s="91"/>
      <c r="J48" t="s">
        <v>88</v>
      </c>
    </row>
    <row r="49" spans="3:28" ht="15" customHeight="1" x14ac:dyDescent="0.25">
      <c r="C49" s="92"/>
      <c r="D49" s="92"/>
      <c r="E49" s="92"/>
      <c r="J49" t="s">
        <v>89</v>
      </c>
    </row>
    <row r="50" spans="3:28" ht="15" customHeight="1" x14ac:dyDescent="0.25">
      <c r="C50" s="92"/>
      <c r="D50" s="92"/>
      <c r="E50" s="92"/>
      <c r="J50" t="s">
        <v>90</v>
      </c>
    </row>
    <row r="51" spans="3:28" ht="23.25" x14ac:dyDescent="0.35">
      <c r="C51" s="92"/>
      <c r="D51" s="92"/>
      <c r="E51" s="92"/>
      <c r="J51" t="s">
        <v>91</v>
      </c>
      <c r="K51" s="5"/>
    </row>
    <row r="52" spans="3:28" x14ac:dyDescent="0.25">
      <c r="C52" s="92"/>
      <c r="D52" s="92"/>
      <c r="E52" s="92"/>
      <c r="J52" t="s">
        <v>92</v>
      </c>
    </row>
    <row r="53" spans="3:28" ht="21.75" customHeight="1" x14ac:dyDescent="0.3">
      <c r="C53" s="92"/>
      <c r="D53" s="92"/>
      <c r="E53" s="92"/>
      <c r="J53" s="72" t="s">
        <v>93</v>
      </c>
      <c r="K53" s="72"/>
      <c r="L53" s="72"/>
      <c r="M53" s="72"/>
      <c r="N53" s="72"/>
      <c r="O53" s="72"/>
      <c r="P53" s="32" t="s">
        <v>94</v>
      </c>
      <c r="Q53" s="33"/>
      <c r="R53" s="23" t="s">
        <v>95</v>
      </c>
      <c r="S53" t="s">
        <v>96</v>
      </c>
      <c r="Y53" s="74" t="s">
        <v>97</v>
      </c>
      <c r="Z53" s="75"/>
      <c r="AA53" s="75"/>
      <c r="AB53" s="76"/>
    </row>
    <row r="54" spans="3:28" ht="23.25" customHeight="1" x14ac:dyDescent="0.35">
      <c r="C54" s="92"/>
      <c r="D54" s="92"/>
      <c r="E54" s="92"/>
      <c r="J54" s="72"/>
      <c r="K54" s="72"/>
      <c r="L54" s="72"/>
      <c r="M54" s="72"/>
      <c r="N54" s="72"/>
      <c r="O54" s="72"/>
      <c r="P54" s="84">
        <f>O33</f>
        <v>15.209999999999994</v>
      </c>
      <c r="Q54" s="84"/>
      <c r="R54" s="12"/>
      <c r="Y54" s="71"/>
      <c r="Z54" s="71"/>
      <c r="AA54" s="71"/>
      <c r="AB54" s="71"/>
    </row>
    <row r="55" spans="3:28" ht="15" customHeight="1" x14ac:dyDescent="0.25">
      <c r="C55" s="92"/>
      <c r="D55" s="92"/>
      <c r="E55" s="92"/>
      <c r="J55" s="72" t="s">
        <v>98</v>
      </c>
      <c r="K55" s="72"/>
      <c r="L55" s="72"/>
      <c r="M55" s="72"/>
      <c r="N55" s="72"/>
      <c r="O55" s="72"/>
      <c r="P55" s="72"/>
      <c r="Q55" s="72"/>
      <c r="R55" s="72"/>
      <c r="S55" s="72"/>
      <c r="T55" s="72"/>
    </row>
    <row r="56" spans="3:28" x14ac:dyDescent="0.25">
      <c r="C56" s="92"/>
      <c r="D56" s="92"/>
      <c r="E56" s="92"/>
      <c r="J56" s="72"/>
      <c r="K56" s="72"/>
      <c r="L56" s="72"/>
      <c r="M56" s="72"/>
      <c r="N56" s="72"/>
      <c r="O56" s="72"/>
      <c r="P56" s="72"/>
      <c r="Q56" s="72"/>
      <c r="R56" s="72"/>
      <c r="S56" s="72"/>
      <c r="T56" s="72"/>
    </row>
    <row r="57" spans="3:28" x14ac:dyDescent="0.25">
      <c r="C57" s="92"/>
      <c r="D57" s="92"/>
      <c r="E57" s="92"/>
      <c r="J57" s="16" t="s">
        <v>99</v>
      </c>
      <c r="K57" t="s">
        <v>100</v>
      </c>
    </row>
    <row r="58" spans="3:28" x14ac:dyDescent="0.25">
      <c r="C58" s="92"/>
      <c r="D58" s="92"/>
      <c r="E58" s="92"/>
      <c r="K58" s="85" t="s">
        <v>101</v>
      </c>
      <c r="L58" s="85"/>
      <c r="M58" s="85"/>
      <c r="N58" s="85"/>
      <c r="O58" s="85"/>
      <c r="P58" s="85"/>
      <c r="Q58" s="85"/>
      <c r="R58" s="85"/>
      <c r="S58" s="85"/>
      <c r="T58" s="85"/>
    </row>
    <row r="59" spans="3:28" x14ac:dyDescent="0.25">
      <c r="C59" s="92"/>
      <c r="D59" s="92"/>
      <c r="E59" s="92"/>
      <c r="K59" t="s">
        <v>102</v>
      </c>
    </row>
    <row r="60" spans="3:28" x14ac:dyDescent="0.25">
      <c r="K60" t="s">
        <v>103</v>
      </c>
    </row>
    <row r="63" spans="3:28" ht="18.75" x14ac:dyDescent="0.3">
      <c r="M63" s="77" t="s">
        <v>104</v>
      </c>
      <c r="N63" s="83"/>
      <c r="O63" s="78"/>
      <c r="P63" t="s">
        <v>105</v>
      </c>
    </row>
    <row r="64" spans="3:28" ht="23.25" x14ac:dyDescent="0.35">
      <c r="H64" s="5"/>
      <c r="I64" s="17" t="s">
        <v>106</v>
      </c>
      <c r="J64" s="65">
        <f>K73 * 0.058 + 0.36</f>
        <v>28.2</v>
      </c>
      <c r="K64" s="6" t="s">
        <v>107</v>
      </c>
      <c r="L64" s="57">
        <f>K73</f>
        <v>480</v>
      </c>
      <c r="M64" s="6" t="s">
        <v>53</v>
      </c>
      <c r="N64" s="20">
        <f>J64 + L64</f>
        <v>508.2</v>
      </c>
      <c r="O64" s="19" t="s">
        <v>108</v>
      </c>
      <c r="P64" s="18"/>
      <c r="Q64" s="18"/>
      <c r="R64" s="18"/>
      <c r="S64" s="18"/>
      <c r="T64" s="18"/>
    </row>
    <row r="65" spans="8:20" ht="36.75" customHeight="1" x14ac:dyDescent="0.4">
      <c r="H65" s="5"/>
      <c r="I65" s="6"/>
      <c r="J65" s="10">
        <f>N64 - K76</f>
        <v>480</v>
      </c>
      <c r="K65" s="6" t="s">
        <v>53</v>
      </c>
      <c r="L65" s="2" t="s">
        <v>109</v>
      </c>
      <c r="M65" s="6"/>
      <c r="P65" s="64" t="s">
        <v>110</v>
      </c>
      <c r="Q65" s="64"/>
    </row>
    <row r="66" spans="8:20" ht="30" customHeight="1" x14ac:dyDescent="0.35">
      <c r="H66" s="5"/>
      <c r="I66" s="6"/>
      <c r="J66" s="5"/>
      <c r="K66" s="6"/>
      <c r="L66" s="5"/>
      <c r="P66" s="72" t="s">
        <v>111</v>
      </c>
      <c r="Q66" s="72"/>
      <c r="R66" s="72"/>
      <c r="S66" s="72"/>
      <c r="T66" s="72"/>
    </row>
    <row r="67" spans="8:20" ht="30.75" customHeight="1" x14ac:dyDescent="0.4">
      <c r="H67" s="5"/>
      <c r="I67" s="6"/>
      <c r="J67" s="1" t="s">
        <v>112</v>
      </c>
      <c r="L67" s="5"/>
      <c r="N67" s="77" t="s">
        <v>113</v>
      </c>
      <c r="O67" s="78"/>
      <c r="P67" s="72"/>
      <c r="Q67" s="72"/>
      <c r="R67" s="72"/>
      <c r="S67" s="72"/>
      <c r="T67" s="72"/>
    </row>
    <row r="68" spans="8:20" ht="24.75" customHeight="1" x14ac:dyDescent="0.35">
      <c r="H68" s="5"/>
      <c r="I68" s="6"/>
      <c r="J68" s="3" t="s">
        <v>37</v>
      </c>
      <c r="L68" s="5"/>
      <c r="M68" s="5"/>
      <c r="N68" s="84" t="str">
        <f>(K70 - 1) &amp;":1"</f>
        <v>3:1</v>
      </c>
      <c r="O68" s="84"/>
      <c r="P68" s="72"/>
      <c r="Q68" s="72"/>
      <c r="R68" s="72"/>
      <c r="S68" s="72"/>
      <c r="T68" s="72"/>
    </row>
    <row r="69" spans="8:20" ht="23.25" x14ac:dyDescent="0.35">
      <c r="J69" s="35" t="s">
        <v>40</v>
      </c>
      <c r="K69" s="35">
        <v>80</v>
      </c>
      <c r="P69" s="72"/>
      <c r="Q69" s="72"/>
      <c r="R69" s="72"/>
      <c r="S69" s="72"/>
      <c r="T69" s="72"/>
    </row>
    <row r="70" spans="8:20" ht="23.25" x14ac:dyDescent="0.35">
      <c r="J70" s="35" t="s">
        <v>42</v>
      </c>
      <c r="K70" s="35">
        <v>4</v>
      </c>
      <c r="P70" s="72"/>
      <c r="Q70" s="72"/>
      <c r="R70" s="72"/>
      <c r="S70" s="72"/>
      <c r="T70" s="72"/>
    </row>
    <row r="71" spans="8:20" ht="23.25" x14ac:dyDescent="0.35">
      <c r="J71" s="10" t="s">
        <v>55</v>
      </c>
      <c r="K71" s="10">
        <f>N64</f>
        <v>508.2</v>
      </c>
      <c r="P71" s="72"/>
      <c r="Q71" s="72"/>
      <c r="R71" s="72"/>
      <c r="S71" s="72"/>
      <c r="T71" s="72"/>
    </row>
    <row r="72" spans="8:20" ht="23.25" x14ac:dyDescent="0.35">
      <c r="J72" s="10" t="s">
        <v>51</v>
      </c>
      <c r="K72" s="10">
        <v>1</v>
      </c>
      <c r="P72" s="72"/>
      <c r="Q72" s="72"/>
      <c r="R72" s="72"/>
      <c r="S72" s="72"/>
      <c r="T72" s="72"/>
    </row>
    <row r="73" spans="8:20" ht="23.25" x14ac:dyDescent="0.35">
      <c r="H73" s="100" t="s">
        <v>114</v>
      </c>
      <c r="I73" s="100"/>
      <c r="J73" s="35" t="s">
        <v>48</v>
      </c>
      <c r="K73" s="36">
        <v>480</v>
      </c>
      <c r="L73" s="6"/>
      <c r="M73" s="57"/>
      <c r="P73" s="72"/>
      <c r="Q73" s="72"/>
      <c r="R73" s="72"/>
      <c r="S73" s="72"/>
      <c r="T73" s="72"/>
    </row>
    <row r="74" spans="8:20" ht="23.25" customHeight="1" x14ac:dyDescent="0.35">
      <c r="H74" s="100"/>
      <c r="I74" s="100"/>
      <c r="J74" s="10" t="s">
        <v>55</v>
      </c>
      <c r="K74" s="10">
        <f>ROUNDUP(Q40, 2)</f>
        <v>117.64</v>
      </c>
      <c r="P74" s="72"/>
      <c r="Q74" s="72"/>
      <c r="R74" s="72"/>
      <c r="S74" s="72"/>
      <c r="T74" s="72"/>
    </row>
    <row r="75" spans="8:20" ht="23.25" x14ac:dyDescent="0.35">
      <c r="H75" s="100"/>
      <c r="I75" s="100"/>
      <c r="J75" s="10" t="s">
        <v>59</v>
      </c>
      <c r="K75" s="10">
        <f>J65</f>
        <v>480</v>
      </c>
    </row>
    <row r="76" spans="8:20" ht="23.25" x14ac:dyDescent="0.35">
      <c r="J76" s="10" t="s">
        <v>63</v>
      </c>
      <c r="K76" s="10">
        <f>J64</f>
        <v>28.2</v>
      </c>
    </row>
    <row r="77" spans="8:20" ht="23.25" x14ac:dyDescent="0.35">
      <c r="J77" s="10" t="s">
        <v>66</v>
      </c>
      <c r="K77" s="10">
        <f>N64</f>
        <v>508.2</v>
      </c>
    </row>
    <row r="79" spans="8:20" ht="23.25" x14ac:dyDescent="0.35">
      <c r="J79" s="35"/>
      <c r="K79" s="35"/>
    </row>
    <row r="84" spans="8:24" ht="15" customHeight="1" x14ac:dyDescent="0.25">
      <c r="K84" s="72" t="s">
        <v>118</v>
      </c>
      <c r="L84" s="72"/>
      <c r="M84" s="72"/>
      <c r="N84" s="72"/>
      <c r="O84" s="72"/>
    </row>
    <row r="85" spans="8:24" ht="15" customHeight="1" x14ac:dyDescent="0.25">
      <c r="K85" s="72"/>
      <c r="L85" s="72"/>
      <c r="M85" s="72"/>
      <c r="N85" s="72"/>
      <c r="O85" s="72"/>
    </row>
    <row r="86" spans="8:24" ht="15" customHeight="1" x14ac:dyDescent="0.25">
      <c r="K86" s="72"/>
      <c r="L86" s="72"/>
      <c r="M86" s="72"/>
      <c r="N86" s="72"/>
      <c r="O86" s="72"/>
    </row>
    <row r="87" spans="8:24" ht="15" customHeight="1" x14ac:dyDescent="0.25">
      <c r="K87" s="72"/>
      <c r="L87" s="72"/>
      <c r="M87" s="72"/>
      <c r="N87" s="72"/>
      <c r="O87" s="72"/>
    </row>
    <row r="89" spans="8:24" ht="15" customHeight="1" x14ac:dyDescent="0.25">
      <c r="K89" s="73" t="s">
        <v>119</v>
      </c>
      <c r="L89" s="73"/>
      <c r="M89" s="73"/>
      <c r="N89" s="73"/>
      <c r="O89" s="73"/>
      <c r="P89" s="73"/>
      <c r="Q89" s="73"/>
      <c r="R89" s="73"/>
    </row>
    <row r="90" spans="8:24" ht="15" customHeight="1" x14ac:dyDescent="0.25">
      <c r="K90" s="73"/>
      <c r="L90" s="73"/>
      <c r="M90" s="73"/>
      <c r="N90" s="73"/>
      <c r="O90" s="73"/>
      <c r="P90" s="73"/>
      <c r="Q90" s="73"/>
      <c r="R90" s="73"/>
    </row>
    <row r="91" spans="8:24" ht="15" customHeight="1" x14ac:dyDescent="0.25">
      <c r="K91" s="73"/>
      <c r="L91" s="73"/>
      <c r="M91" s="73"/>
      <c r="N91" s="73"/>
      <c r="O91" s="73"/>
      <c r="P91" s="73"/>
      <c r="Q91" s="73"/>
      <c r="R91" s="73"/>
    </row>
    <row r="92" spans="8:24" ht="15" customHeight="1" x14ac:dyDescent="0.25">
      <c r="K92" s="73"/>
      <c r="L92" s="73"/>
      <c r="M92" s="73"/>
      <c r="N92" s="73"/>
      <c r="O92" s="73"/>
      <c r="P92" s="73"/>
      <c r="Q92" s="73"/>
      <c r="R92" s="73"/>
    </row>
    <row r="93" spans="8:24" ht="15" customHeight="1" x14ac:dyDescent="0.25">
      <c r="K93" s="73"/>
      <c r="L93" s="73"/>
      <c r="M93" s="73"/>
      <c r="N93" s="73"/>
      <c r="O93" s="73"/>
      <c r="P93" s="73"/>
      <c r="Q93" s="73"/>
      <c r="R93" s="73"/>
    </row>
    <row r="94" spans="8:24" ht="18.75" customHeight="1" x14ac:dyDescent="0.3">
      <c r="H94" s="97" t="s">
        <v>120</v>
      </c>
      <c r="I94" s="98"/>
      <c r="J94" s="98"/>
      <c r="K94" s="99"/>
      <c r="M94" s="29"/>
      <c r="N94" s="67" t="s">
        <v>121</v>
      </c>
      <c r="O94" s="31"/>
      <c r="R94" s="29"/>
      <c r="S94" s="30"/>
      <c r="T94" s="30"/>
      <c r="U94" s="67" t="s">
        <v>122</v>
      </c>
      <c r="V94" s="14"/>
      <c r="W94" s="30"/>
      <c r="X94" s="11"/>
    </row>
    <row r="95" spans="8:24" ht="23.25" customHeight="1" x14ac:dyDescent="0.35">
      <c r="I95" s="5">
        <f>Q43 - I26</f>
        <v>19</v>
      </c>
      <c r="N95" s="5">
        <f>(Q43*0.942-0.36) - 15</f>
        <v>16.667999999999999</v>
      </c>
      <c r="O95" s="13" t="s">
        <v>123</v>
      </c>
      <c r="P95" s="13"/>
      <c r="Q95" s="13"/>
      <c r="R95" s="13"/>
      <c r="S95" s="13"/>
      <c r="T95" s="68"/>
      <c r="U95" s="6" t="s">
        <v>53</v>
      </c>
      <c r="V95" s="5">
        <f>N95 * Q36 + I26</f>
        <v>98.34</v>
      </c>
    </row>
    <row r="96" spans="8:24" x14ac:dyDescent="0.25">
      <c r="O96" t="s">
        <v>124</v>
      </c>
    </row>
    <row r="99" spans="12:19" x14ac:dyDescent="0.25">
      <c r="L99" t="s">
        <v>125</v>
      </c>
    </row>
    <row r="101" spans="12:19" x14ac:dyDescent="0.25">
      <c r="L101" t="s">
        <v>126</v>
      </c>
    </row>
    <row r="102" spans="12:19" x14ac:dyDescent="0.25">
      <c r="L102" t="s">
        <v>127</v>
      </c>
    </row>
    <row r="103" spans="12:19" x14ac:dyDescent="0.25">
      <c r="L103" t="s">
        <v>128</v>
      </c>
    </row>
    <row r="104" spans="12:19" x14ac:dyDescent="0.25">
      <c r="L104" t="s">
        <v>129</v>
      </c>
    </row>
    <row r="105" spans="12:19" x14ac:dyDescent="0.25">
      <c r="L105" t="s">
        <v>130</v>
      </c>
    </row>
    <row r="106" spans="12:19" x14ac:dyDescent="0.25">
      <c r="L106" t="s">
        <v>131</v>
      </c>
    </row>
    <row r="107" spans="12:19" x14ac:dyDescent="0.25">
      <c r="L107" s="72" t="s">
        <v>132</v>
      </c>
      <c r="M107" s="72"/>
      <c r="N107" s="72"/>
      <c r="O107" s="72"/>
      <c r="P107" s="72"/>
      <c r="Q107" s="72"/>
      <c r="R107" s="72"/>
      <c r="S107" s="72"/>
    </row>
    <row r="108" spans="12:19" x14ac:dyDescent="0.25">
      <c r="L108" s="72"/>
      <c r="M108" s="72"/>
      <c r="N108" s="72"/>
      <c r="O108" s="72"/>
      <c r="P108" s="72"/>
      <c r="Q108" s="72"/>
      <c r="R108" s="72"/>
      <c r="S108" s="72"/>
    </row>
    <row r="109" spans="12:19" x14ac:dyDescent="0.25">
      <c r="L109" t="s">
        <v>133</v>
      </c>
    </row>
    <row r="110" spans="12:19" x14ac:dyDescent="0.25">
      <c r="M110" t="s">
        <v>134</v>
      </c>
      <c r="N110" t="s">
        <v>135</v>
      </c>
    </row>
  </sheetData>
  <mergeCells count="48">
    <mergeCell ref="F29:G29"/>
    <mergeCell ref="F30:G30"/>
    <mergeCell ref="J53:O54"/>
    <mergeCell ref="A2:D8"/>
    <mergeCell ref="Q24:V24"/>
    <mergeCell ref="X24:AB24"/>
    <mergeCell ref="Q25:V25"/>
    <mergeCell ref="X25:AA25"/>
    <mergeCell ref="C26:E59"/>
    <mergeCell ref="F26:G26"/>
    <mergeCell ref="F27:G27"/>
    <mergeCell ref="K27:O27"/>
    <mergeCell ref="Q27:R27"/>
    <mergeCell ref="V27:Y27"/>
    <mergeCell ref="AB27:AD27"/>
    <mergeCell ref="F28:G28"/>
    <mergeCell ref="Q28:R28"/>
    <mergeCell ref="V28:Y28"/>
    <mergeCell ref="AB28:AD28"/>
    <mergeCell ref="H48:I48"/>
    <mergeCell ref="F32:G32"/>
    <mergeCell ref="Q32:U32"/>
    <mergeCell ref="F33:G33"/>
    <mergeCell ref="Q36:R36"/>
    <mergeCell ref="Q39:S39"/>
    <mergeCell ref="Q40:S40"/>
    <mergeCell ref="Q42:S42"/>
    <mergeCell ref="U42:W42"/>
    <mergeCell ref="Q43:S43"/>
    <mergeCell ref="U43:W43"/>
    <mergeCell ref="X30:AD30"/>
    <mergeCell ref="F31:G31"/>
    <mergeCell ref="Q31:U31"/>
    <mergeCell ref="X31:AD31"/>
    <mergeCell ref="Y53:AB53"/>
    <mergeCell ref="P54:Q54"/>
    <mergeCell ref="Y54:AB54"/>
    <mergeCell ref="J55:T56"/>
    <mergeCell ref="K58:T58"/>
    <mergeCell ref="M63:O63"/>
    <mergeCell ref="H94:K94"/>
    <mergeCell ref="L107:S108"/>
    <mergeCell ref="P66:T74"/>
    <mergeCell ref="N67:O67"/>
    <mergeCell ref="N68:O68"/>
    <mergeCell ref="H73:I75"/>
    <mergeCell ref="K84:O87"/>
    <mergeCell ref="K89:R93"/>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0"/>
  <sheetViews>
    <sheetView topLeftCell="A6" workbookViewId="0">
      <selection activeCell="C13" sqref="C13:C19"/>
    </sheetView>
  </sheetViews>
  <sheetFormatPr defaultRowHeight="15" x14ac:dyDescent="0.25"/>
  <cols>
    <col min="1" max="2" width="9.140625" customWidth="1"/>
    <col min="3" max="3" width="41.140625" customWidth="1"/>
    <col min="6" max="6" width="12.5703125" customWidth="1"/>
    <col min="7" max="7" width="29.140625" customWidth="1"/>
    <col min="8" max="8" width="8" customWidth="1"/>
    <col min="9" max="9" width="14.5703125" customWidth="1"/>
    <col min="10" max="10" width="14" customWidth="1"/>
    <col min="11" max="11" width="15.7109375" customWidth="1"/>
    <col min="12" max="12" width="12.5703125" customWidth="1"/>
    <col min="13" max="13" width="17.42578125" customWidth="1"/>
    <col min="14" max="14" width="11.5703125" customWidth="1"/>
    <col min="15" max="15" width="14.85546875" customWidth="1"/>
    <col min="16" max="16" width="5.42578125" customWidth="1"/>
    <col min="17" max="17" width="11" customWidth="1"/>
    <col min="18" max="18" width="12.28515625" customWidth="1"/>
    <col min="22" max="22" width="21.42578125" customWidth="1"/>
    <col min="23" max="23" width="11.85546875" customWidth="1"/>
    <col min="24" max="24" width="11.42578125" customWidth="1"/>
    <col min="25" max="25" width="17.140625" customWidth="1"/>
    <col min="26" max="26" width="11.140625" customWidth="1"/>
    <col min="27" max="27" width="14.5703125" customWidth="1"/>
  </cols>
  <sheetData>
    <row r="1" spans="1:11" ht="15.75" x14ac:dyDescent="0.25">
      <c r="A1" s="63" t="s">
        <v>0</v>
      </c>
      <c r="F1" t="s">
        <v>1</v>
      </c>
    </row>
    <row r="2" spans="1:11" x14ac:dyDescent="0.25">
      <c r="A2" s="103" t="s">
        <v>139</v>
      </c>
      <c r="B2" s="103"/>
      <c r="C2" s="103"/>
      <c r="D2" s="103"/>
      <c r="F2" t="s">
        <v>3</v>
      </c>
    </row>
    <row r="3" spans="1:11" x14ac:dyDescent="0.25">
      <c r="A3" s="103"/>
      <c r="B3" s="103"/>
      <c r="C3" s="103"/>
      <c r="D3" s="103"/>
      <c r="F3" t="s">
        <v>4</v>
      </c>
    </row>
    <row r="4" spans="1:11" x14ac:dyDescent="0.25">
      <c r="A4" s="103"/>
      <c r="B4" s="103"/>
      <c r="C4" s="103"/>
      <c r="D4" s="103"/>
      <c r="F4" t="s">
        <v>5</v>
      </c>
    </row>
    <row r="5" spans="1:11" x14ac:dyDescent="0.25">
      <c r="A5" s="103"/>
      <c r="B5" s="103"/>
      <c r="C5" s="103"/>
      <c r="D5" s="103"/>
      <c r="F5" t="s">
        <v>6</v>
      </c>
    </row>
    <row r="6" spans="1:11" x14ac:dyDescent="0.25">
      <c r="A6" s="103"/>
      <c r="B6" s="103"/>
      <c r="C6" s="103"/>
      <c r="D6" s="103"/>
      <c r="F6" t="s">
        <v>7</v>
      </c>
    </row>
    <row r="7" spans="1:11" x14ac:dyDescent="0.25">
      <c r="C7" s="9" t="s">
        <v>8</v>
      </c>
      <c r="F7" t="s">
        <v>9</v>
      </c>
    </row>
    <row r="8" spans="1:11" x14ac:dyDescent="0.25">
      <c r="C8" s="9" t="s">
        <v>10</v>
      </c>
      <c r="F8" t="s">
        <v>11</v>
      </c>
    </row>
    <row r="9" spans="1:11" x14ac:dyDescent="0.25">
      <c r="C9" s="9" t="s">
        <v>12</v>
      </c>
      <c r="F9" t="s">
        <v>13</v>
      </c>
    </row>
    <row r="10" spans="1:11" x14ac:dyDescent="0.25">
      <c r="C10" s="9" t="s">
        <v>14</v>
      </c>
    </row>
    <row r="11" spans="1:11" x14ac:dyDescent="0.25">
      <c r="F11" t="s">
        <v>15</v>
      </c>
    </row>
    <row r="12" spans="1:11" x14ac:dyDescent="0.25">
      <c r="C12" s="8" t="s">
        <v>16</v>
      </c>
    </row>
    <row r="13" spans="1:11" ht="21" x14ac:dyDescent="0.35">
      <c r="C13" s="4" t="s">
        <v>17</v>
      </c>
      <c r="F13" s="4" t="s">
        <v>18</v>
      </c>
      <c r="I13" s="34" t="s">
        <v>19</v>
      </c>
      <c r="J13" s="34"/>
      <c r="K13" s="34"/>
    </row>
    <row r="14" spans="1:11" ht="18.75" x14ac:dyDescent="0.3">
      <c r="C14" s="4" t="s">
        <v>20</v>
      </c>
      <c r="F14" s="4" t="s">
        <v>21</v>
      </c>
    </row>
    <row r="15" spans="1:11" ht="18.75" x14ac:dyDescent="0.3">
      <c r="C15" s="4" t="s">
        <v>22</v>
      </c>
      <c r="F15" s="4" t="s">
        <v>23</v>
      </c>
    </row>
    <row r="16" spans="1:11" ht="18.75" x14ac:dyDescent="0.3">
      <c r="C16" s="4" t="s">
        <v>24</v>
      </c>
      <c r="F16" s="4" t="s">
        <v>25</v>
      </c>
    </row>
    <row r="17" spans="3:32" ht="18.75" x14ac:dyDescent="0.3">
      <c r="C17" s="4" t="s">
        <v>26</v>
      </c>
      <c r="F17" s="4" t="s">
        <v>27</v>
      </c>
      <c r="Q17" s="26"/>
      <c r="R17" s="26"/>
      <c r="S17" s="26"/>
      <c r="T17" s="26"/>
      <c r="U17" s="26"/>
      <c r="V17" s="26"/>
      <c r="W17" s="26"/>
      <c r="X17" s="26"/>
      <c r="Y17" s="26"/>
      <c r="Z17" s="26"/>
      <c r="AA17" s="26"/>
      <c r="AB17" s="26"/>
    </row>
    <row r="18" spans="3:32" ht="18.75" x14ac:dyDescent="0.3">
      <c r="C18" s="4" t="s">
        <v>28</v>
      </c>
      <c r="F18" s="4" t="s">
        <v>29</v>
      </c>
      <c r="W18" s="26"/>
      <c r="X18" s="26"/>
      <c r="Y18" s="26"/>
      <c r="Z18" s="26"/>
      <c r="AA18" s="26"/>
      <c r="AB18" s="26"/>
    </row>
    <row r="19" spans="3:32" ht="18.75" x14ac:dyDescent="0.3">
      <c r="C19" s="4" t="s">
        <v>30</v>
      </c>
      <c r="F19" s="4" t="s">
        <v>31</v>
      </c>
      <c r="W19" s="27"/>
      <c r="AC19" s="27"/>
      <c r="AD19" s="27"/>
      <c r="AE19" s="27"/>
      <c r="AF19" s="27"/>
    </row>
    <row r="20" spans="3:32" ht="18.75" x14ac:dyDescent="0.3">
      <c r="F20" s="4" t="s">
        <v>136</v>
      </c>
      <c r="Q20" s="26"/>
      <c r="R20" s="26"/>
      <c r="T20" s="26"/>
      <c r="U20" s="26"/>
      <c r="V20" s="26"/>
      <c r="W20" s="27"/>
      <c r="X20" s="60"/>
      <c r="Y20" s="60"/>
      <c r="Z20" s="60"/>
      <c r="AA20" s="60"/>
      <c r="AB20" s="60"/>
      <c r="AC20" s="27"/>
      <c r="AD20" s="27"/>
      <c r="AE20" s="27"/>
      <c r="AF20" s="27"/>
    </row>
    <row r="21" spans="3:32" ht="18.75" x14ac:dyDescent="0.3">
      <c r="F21" s="4" t="s">
        <v>137</v>
      </c>
      <c r="Q21" s="26"/>
      <c r="R21" s="26"/>
      <c r="T21" s="26"/>
      <c r="U21" s="26"/>
      <c r="V21" s="26"/>
      <c r="W21" s="27"/>
      <c r="X21" s="60"/>
      <c r="Y21" s="60"/>
      <c r="Z21" s="60"/>
      <c r="AA21" s="60"/>
      <c r="AB21" s="60"/>
      <c r="AC21" s="27"/>
      <c r="AD21" s="27"/>
      <c r="AE21" s="27"/>
      <c r="AF21" s="27"/>
    </row>
    <row r="22" spans="3:32" x14ac:dyDescent="0.25">
      <c r="S22" s="26" t="s">
        <v>34</v>
      </c>
      <c r="W22" s="27"/>
      <c r="AC22" s="27"/>
      <c r="AD22" s="27"/>
      <c r="AE22" s="27"/>
      <c r="AF22" s="27"/>
    </row>
    <row r="23" spans="3:32" ht="18.75" x14ac:dyDescent="0.3">
      <c r="F23" s="4"/>
      <c r="G23" t="s">
        <v>140</v>
      </c>
      <c r="Q23" s="77" t="s">
        <v>35</v>
      </c>
      <c r="R23" s="83"/>
      <c r="S23" s="83"/>
      <c r="T23" s="83"/>
      <c r="U23" s="83"/>
      <c r="V23" s="78"/>
      <c r="W23" s="27"/>
      <c r="X23" s="77" t="s">
        <v>36</v>
      </c>
      <c r="Y23" s="83"/>
      <c r="Z23" s="83"/>
      <c r="AA23" s="83"/>
      <c r="AB23" s="78"/>
      <c r="AC23" s="27"/>
      <c r="AD23" s="27"/>
      <c r="AE23" s="27"/>
      <c r="AF23" s="27"/>
    </row>
    <row r="24" spans="3:32" ht="23.25" x14ac:dyDescent="0.35">
      <c r="H24" s="3" t="s">
        <v>37</v>
      </c>
      <c r="Q24" s="89">
        <f>K30 * (K27 - M27)</f>
        <v>1688.4400000000007</v>
      </c>
      <c r="R24" s="89"/>
      <c r="S24" s="89"/>
      <c r="T24" s="89"/>
      <c r="U24" s="89"/>
      <c r="V24" s="89"/>
      <c r="W24" s="27"/>
      <c r="X24" s="89">
        <f>K27 - M27</f>
        <v>4.4200000000000017</v>
      </c>
      <c r="Y24" s="89"/>
      <c r="Z24" s="89"/>
      <c r="AA24" s="89"/>
      <c r="AB24" s="28"/>
      <c r="AC24" s="27"/>
      <c r="AD24" s="27"/>
      <c r="AE24" s="27"/>
      <c r="AF24" s="27"/>
    </row>
    <row r="25" spans="3:32" ht="23.25" customHeight="1" x14ac:dyDescent="0.35">
      <c r="C25" s="92" t="s">
        <v>141</v>
      </c>
      <c r="D25" s="92"/>
      <c r="E25" s="92"/>
      <c r="F25" s="85" t="s">
        <v>39</v>
      </c>
      <c r="G25" s="85"/>
      <c r="H25" s="5" t="s">
        <v>40</v>
      </c>
      <c r="I25" s="15">
        <v>1</v>
      </c>
      <c r="Q25" s="27"/>
      <c r="R25" s="27"/>
      <c r="S25" s="27"/>
      <c r="T25" s="27"/>
      <c r="U25" s="27"/>
      <c r="V25" s="27"/>
      <c r="W25" s="27"/>
      <c r="X25" s="27"/>
      <c r="Y25" s="27"/>
      <c r="Z25" s="27"/>
      <c r="AA25" s="27"/>
      <c r="AB25" s="27"/>
      <c r="AC25" s="27"/>
      <c r="AD25" s="27"/>
      <c r="AE25" s="27"/>
      <c r="AF25" s="27"/>
    </row>
    <row r="26" spans="3:32" ht="23.25" customHeight="1" x14ac:dyDescent="0.35">
      <c r="C26" s="92"/>
      <c r="D26" s="92"/>
      <c r="E26" s="92"/>
      <c r="F26" s="85" t="s">
        <v>41</v>
      </c>
      <c r="G26" s="85"/>
      <c r="H26" s="5" t="s">
        <v>42</v>
      </c>
      <c r="I26" s="15">
        <v>2</v>
      </c>
      <c r="K26" s="74" t="s">
        <v>43</v>
      </c>
      <c r="L26" s="75"/>
      <c r="M26" s="75"/>
      <c r="N26" s="75"/>
      <c r="O26" s="76"/>
      <c r="P26" s="4"/>
      <c r="Q26" s="77" t="s">
        <v>44</v>
      </c>
      <c r="R26" s="78"/>
      <c r="S26" s="27"/>
      <c r="T26" s="27"/>
      <c r="U26" s="27"/>
      <c r="V26" s="77" t="s">
        <v>45</v>
      </c>
      <c r="W26" s="83"/>
      <c r="X26" s="83"/>
      <c r="Y26" s="78"/>
      <c r="Z26" s="27"/>
      <c r="AA26" s="27"/>
      <c r="AB26" s="77" t="s">
        <v>46</v>
      </c>
      <c r="AC26" s="83"/>
      <c r="AD26" s="78"/>
      <c r="AE26" s="27"/>
      <c r="AF26" s="27"/>
    </row>
    <row r="27" spans="3:32" ht="23.25" customHeight="1" x14ac:dyDescent="0.35">
      <c r="C27" s="92"/>
      <c r="D27" s="92"/>
      <c r="E27" s="92"/>
      <c r="F27" s="85" t="s">
        <v>47</v>
      </c>
      <c r="G27" s="85"/>
      <c r="H27" s="5" t="s">
        <v>48</v>
      </c>
      <c r="I27" s="15">
        <f>K31</f>
        <v>25051.559999999998</v>
      </c>
      <c r="K27" s="5">
        <f>I32</f>
        <v>70</v>
      </c>
      <c r="L27" s="6" t="s">
        <v>49</v>
      </c>
      <c r="M27" s="5">
        <f xml:space="preserve"> I32 * 0.942 - 0.36</f>
        <v>65.58</v>
      </c>
      <c r="N27" s="7"/>
      <c r="O27" s="5"/>
      <c r="Q27" s="84" t="str">
        <f>(I26 - 1) &amp;":1"</f>
        <v>1:1</v>
      </c>
      <c r="R27" s="84"/>
      <c r="S27" s="104" t="s">
        <v>142</v>
      </c>
      <c r="T27" s="104"/>
      <c r="U27" s="104"/>
      <c r="V27" s="84">
        <f>M32</f>
        <v>1</v>
      </c>
      <c r="W27" s="84"/>
      <c r="X27" s="84"/>
      <c r="Y27" s="84"/>
      <c r="Z27" s="27"/>
      <c r="AA27" s="27"/>
      <c r="AB27" s="84">
        <f>ROUNDDOWN(O31,0.1) - 1</f>
        <v>25050</v>
      </c>
      <c r="AC27" s="84"/>
      <c r="AD27" s="84"/>
      <c r="AE27" s="27"/>
      <c r="AF27" s="27"/>
    </row>
    <row r="28" spans="3:32" ht="23.25" x14ac:dyDescent="0.35">
      <c r="C28" s="92"/>
      <c r="D28" s="92"/>
      <c r="E28" s="92"/>
      <c r="F28" s="85" t="s">
        <v>50</v>
      </c>
      <c r="G28" s="85"/>
      <c r="H28" s="5" t="s">
        <v>51</v>
      </c>
      <c r="I28" s="15">
        <f>O29</f>
        <v>382</v>
      </c>
      <c r="K28" s="5">
        <f>I25</f>
        <v>1</v>
      </c>
      <c r="L28" s="6" t="s">
        <v>52</v>
      </c>
      <c r="M28" s="5">
        <f>I26</f>
        <v>2</v>
      </c>
      <c r="N28" s="6" t="s">
        <v>53</v>
      </c>
      <c r="O28" s="5">
        <f>K28 * M28</f>
        <v>2</v>
      </c>
      <c r="Q28" s="27"/>
      <c r="R28" s="27"/>
      <c r="S28" s="104"/>
      <c r="T28" s="104"/>
      <c r="U28" s="104"/>
      <c r="V28" s="27"/>
      <c r="W28" s="27"/>
      <c r="X28" s="27"/>
      <c r="Y28" s="27"/>
      <c r="Z28" s="27"/>
      <c r="AA28" s="27"/>
      <c r="AB28" s="27"/>
      <c r="AC28" s="27"/>
      <c r="AD28" s="27"/>
      <c r="AE28" s="27"/>
      <c r="AF28" s="27"/>
    </row>
    <row r="29" spans="3:32" ht="23.25" x14ac:dyDescent="0.35">
      <c r="C29" s="92"/>
      <c r="D29" s="92"/>
      <c r="E29" s="92"/>
      <c r="F29" s="85" t="s">
        <v>54</v>
      </c>
      <c r="G29" s="85"/>
      <c r="H29" s="5" t="s">
        <v>55</v>
      </c>
      <c r="I29" s="15">
        <f>ROUNDUP(O31, 2)</f>
        <v>25051.56</v>
      </c>
      <c r="K29" s="5">
        <f>I30</f>
        <v>25001</v>
      </c>
      <c r="L29" s="6" t="s">
        <v>56</v>
      </c>
      <c r="M29" s="5">
        <f>K29 / M27</f>
        <v>381.22903324184205</v>
      </c>
      <c r="N29" s="6" t="s">
        <v>53</v>
      </c>
      <c r="O29" s="5">
        <f>ROUNDUP(M29,0)</f>
        <v>382</v>
      </c>
      <c r="Q29" s="27"/>
      <c r="R29" s="27"/>
      <c r="S29" s="27"/>
      <c r="T29" s="27"/>
      <c r="U29" s="27"/>
      <c r="V29" s="27"/>
      <c r="W29" s="27"/>
      <c r="X29" s="77" t="s">
        <v>57</v>
      </c>
      <c r="Y29" s="83"/>
      <c r="Z29" s="83"/>
      <c r="AA29" s="83"/>
      <c r="AB29" s="83"/>
      <c r="AC29" s="83"/>
      <c r="AD29" s="78"/>
      <c r="AE29" s="27"/>
      <c r="AF29" s="27"/>
    </row>
    <row r="30" spans="3:32" ht="23.25" x14ac:dyDescent="0.35">
      <c r="C30" s="92"/>
      <c r="D30" s="92"/>
      <c r="E30" s="92"/>
      <c r="F30" s="85" t="s">
        <v>58</v>
      </c>
      <c r="G30" s="85"/>
      <c r="H30" s="5" t="s">
        <v>59</v>
      </c>
      <c r="I30" s="15">
        <v>25001</v>
      </c>
      <c r="K30" s="5">
        <f>O29</f>
        <v>382</v>
      </c>
      <c r="L30" s="6" t="s">
        <v>60</v>
      </c>
      <c r="M30" s="5">
        <f>M27</f>
        <v>65.58</v>
      </c>
      <c r="N30" s="6" t="s">
        <v>53</v>
      </c>
      <c r="O30" s="5">
        <f>K30 * M30</f>
        <v>25051.559999999998</v>
      </c>
      <c r="Q30" s="77" t="s">
        <v>61</v>
      </c>
      <c r="R30" s="83"/>
      <c r="S30" s="83"/>
      <c r="T30" s="83"/>
      <c r="U30" s="78"/>
      <c r="V30" s="27"/>
      <c r="W30" s="27"/>
      <c r="X30" s="84">
        <f>O33</f>
        <v>26689.440000000002</v>
      </c>
      <c r="Y30" s="84"/>
      <c r="Z30" s="84"/>
      <c r="AA30" s="84"/>
      <c r="AB30" s="84"/>
      <c r="AC30" s="84"/>
      <c r="AD30" s="84"/>
      <c r="AE30" s="27"/>
      <c r="AF30" s="27"/>
    </row>
    <row r="31" spans="3:32" ht="23.25" x14ac:dyDescent="0.35">
      <c r="C31" s="92"/>
      <c r="D31" s="92"/>
      <c r="E31" s="92"/>
      <c r="F31" s="85" t="s">
        <v>62</v>
      </c>
      <c r="G31" s="85"/>
      <c r="H31" s="5" t="s">
        <v>63</v>
      </c>
      <c r="I31" s="15">
        <f>M27</f>
        <v>65.58</v>
      </c>
      <c r="K31" s="5">
        <f>O30</f>
        <v>25051.559999999998</v>
      </c>
      <c r="L31" s="6" t="s">
        <v>64</v>
      </c>
      <c r="M31" s="5">
        <f>I25</f>
        <v>1</v>
      </c>
      <c r="N31" s="6" t="s">
        <v>53</v>
      </c>
      <c r="O31" s="5">
        <f>K31 / M31</f>
        <v>25051.559999999998</v>
      </c>
      <c r="Q31" s="93">
        <f>ROUNDDOWN(O31,0.1) - 1</f>
        <v>25050</v>
      </c>
      <c r="R31" s="93"/>
      <c r="S31" s="93"/>
      <c r="T31" s="93"/>
      <c r="U31" s="93"/>
      <c r="V31" s="27" t="s">
        <v>143</v>
      </c>
      <c r="W31" s="27"/>
      <c r="X31" s="27"/>
      <c r="Y31" s="27"/>
      <c r="Z31" s="27"/>
      <c r="AA31" s="27"/>
      <c r="AB31" s="27"/>
      <c r="AC31" s="27"/>
      <c r="AD31" s="27"/>
      <c r="AE31" s="27"/>
      <c r="AF31" s="27"/>
    </row>
    <row r="32" spans="3:32" ht="23.25" x14ac:dyDescent="0.35">
      <c r="C32" s="92"/>
      <c r="D32" s="92"/>
      <c r="E32" s="92"/>
      <c r="F32" s="85" t="s">
        <v>65</v>
      </c>
      <c r="G32" s="85"/>
      <c r="H32" s="5" t="s">
        <v>66</v>
      </c>
      <c r="I32" s="15">
        <v>70</v>
      </c>
      <c r="K32" s="5">
        <f>K31</f>
        <v>25051.559999999998</v>
      </c>
      <c r="L32" s="6" t="s">
        <v>67</v>
      </c>
      <c r="M32" s="5">
        <f>I25 * (I26 - 1)</f>
        <v>1</v>
      </c>
      <c r="N32" s="6" t="s">
        <v>53</v>
      </c>
      <c r="O32" s="5">
        <f>K32 - M32</f>
        <v>25050.559999999998</v>
      </c>
      <c r="Q32" s="27"/>
      <c r="R32" s="27"/>
      <c r="S32" s="27"/>
      <c r="T32" s="27"/>
      <c r="U32" s="27"/>
      <c r="V32" s="27"/>
      <c r="W32" s="27"/>
      <c r="X32" s="27"/>
      <c r="Y32" s="27"/>
      <c r="Z32" s="27"/>
      <c r="AA32" s="27"/>
      <c r="AB32" s="27"/>
      <c r="AC32" s="27"/>
      <c r="AD32" s="27"/>
      <c r="AE32" s="27"/>
      <c r="AF32" s="27"/>
    </row>
    <row r="33" spans="3:32" ht="23.25" x14ac:dyDescent="0.35">
      <c r="C33" s="92"/>
      <c r="D33" s="92"/>
      <c r="E33" s="92"/>
      <c r="K33" s="5">
        <f>I30</f>
        <v>25001</v>
      </c>
      <c r="L33" s="6" t="s">
        <v>68</v>
      </c>
      <c r="M33" s="5">
        <f>K30 * X24</f>
        <v>1688.4400000000007</v>
      </c>
      <c r="N33" s="6" t="s">
        <v>69</v>
      </c>
      <c r="O33" s="5">
        <f>K33 + M33</f>
        <v>26689.440000000002</v>
      </c>
      <c r="Q33" s="27"/>
      <c r="R33" s="27"/>
      <c r="S33" s="27"/>
      <c r="T33" s="27"/>
      <c r="U33" s="27"/>
      <c r="V33" s="27"/>
      <c r="W33" s="27"/>
      <c r="X33" s="27"/>
      <c r="Y33" s="27"/>
      <c r="Z33" s="27"/>
      <c r="AA33" s="27"/>
      <c r="AB33" s="27"/>
      <c r="AC33" s="27"/>
      <c r="AD33" s="27"/>
      <c r="AE33" s="27"/>
      <c r="AF33" s="27"/>
    </row>
    <row r="34" spans="3:32" ht="23.25" customHeight="1" x14ac:dyDescent="0.25">
      <c r="C34" s="92"/>
      <c r="D34" s="92"/>
      <c r="E34" s="92"/>
      <c r="Q34" s="27"/>
      <c r="R34" s="27"/>
      <c r="S34" s="27"/>
      <c r="T34" s="27"/>
      <c r="U34" s="27"/>
      <c r="V34" s="27"/>
      <c r="W34" s="27"/>
      <c r="X34" s="27"/>
      <c r="Y34" s="27"/>
      <c r="Z34" s="27"/>
      <c r="AA34" s="27"/>
      <c r="AB34" s="27"/>
      <c r="AC34" s="27"/>
      <c r="AD34" s="27"/>
      <c r="AE34" s="27"/>
      <c r="AF34" s="27"/>
    </row>
    <row r="35" spans="3:32" ht="23.25" customHeight="1" x14ac:dyDescent="0.35">
      <c r="C35" s="92"/>
      <c r="D35" s="92"/>
      <c r="E35" s="92"/>
      <c r="G35" s="37" t="s">
        <v>70</v>
      </c>
      <c r="H35" s="38" t="s">
        <v>71</v>
      </c>
      <c r="I35" s="56">
        <f>J66</f>
        <v>25000</v>
      </c>
      <c r="J35" s="37"/>
      <c r="K35" s="38">
        <f>I35</f>
        <v>25000</v>
      </c>
      <c r="L35" s="39" t="s">
        <v>72</v>
      </c>
      <c r="M35" s="38">
        <f>K70</f>
        <v>1</v>
      </c>
      <c r="N35" s="39" t="s">
        <v>53</v>
      </c>
      <c r="O35" s="38">
        <f>K35 / M35</f>
        <v>25000</v>
      </c>
      <c r="P35" s="39" t="s">
        <v>73</v>
      </c>
      <c r="Q35" s="94">
        <f>ROUNDDOWN(O35,0.1) - 1</f>
        <v>24999</v>
      </c>
      <c r="R35" s="95"/>
      <c r="S35" s="40" t="s">
        <v>74</v>
      </c>
      <c r="T35" s="41"/>
      <c r="U35" s="42"/>
      <c r="V35" s="48"/>
      <c r="W35" s="49">
        <f>ROUNDDOWN(O35,0.1)</f>
        <v>25000</v>
      </c>
      <c r="X35" s="50" t="s">
        <v>75</v>
      </c>
      <c r="Y35" s="51"/>
      <c r="Z35" s="52"/>
      <c r="AA35" s="51"/>
      <c r="AB35" s="53" t="s">
        <v>76</v>
      </c>
      <c r="AC35" s="48"/>
      <c r="AD35" s="55"/>
      <c r="AE35" s="55"/>
      <c r="AF35" s="55"/>
    </row>
    <row r="36" spans="3:32" ht="23.25" customHeight="1" x14ac:dyDescent="0.35">
      <c r="C36" s="92"/>
      <c r="D36" s="92"/>
      <c r="E36" s="92"/>
      <c r="G36" s="37" t="s">
        <v>77</v>
      </c>
      <c r="H36" s="38" t="s">
        <v>78</v>
      </c>
      <c r="I36" s="56">
        <f>K71</f>
        <v>1</v>
      </c>
      <c r="J36" s="37"/>
      <c r="K36" s="38"/>
      <c r="L36" s="39"/>
      <c r="M36" s="38"/>
      <c r="N36" s="39"/>
      <c r="O36" s="38"/>
      <c r="P36" s="39"/>
      <c r="Q36" s="69"/>
      <c r="R36" s="43"/>
      <c r="S36" s="44"/>
      <c r="T36" s="44"/>
      <c r="U36" s="45"/>
      <c r="V36" s="48"/>
      <c r="W36" s="69"/>
      <c r="X36" s="54"/>
      <c r="Y36" s="54"/>
      <c r="Z36" s="54"/>
      <c r="AA36" s="54"/>
      <c r="AB36" s="53"/>
      <c r="AC36" s="48"/>
      <c r="AD36" s="60"/>
      <c r="AE36" s="60"/>
      <c r="AF36" s="55"/>
    </row>
    <row r="37" spans="3:32" x14ac:dyDescent="0.25">
      <c r="C37" s="92"/>
      <c r="D37" s="92"/>
      <c r="E37" s="92"/>
      <c r="G37" s="37" t="s">
        <v>79</v>
      </c>
      <c r="H37" s="37"/>
      <c r="I37" s="37"/>
      <c r="J37" s="37"/>
      <c r="K37" s="37"/>
      <c r="L37" s="37"/>
      <c r="M37" s="37"/>
      <c r="N37" s="37"/>
      <c r="O37" s="37"/>
      <c r="P37" s="37"/>
      <c r="Q37" s="46"/>
      <c r="R37" s="46"/>
      <c r="S37" s="46"/>
      <c r="T37" s="46"/>
      <c r="U37" s="46"/>
      <c r="V37" s="46"/>
      <c r="W37" s="37"/>
      <c r="X37" s="37"/>
      <c r="Y37" s="37"/>
      <c r="Z37" s="37"/>
      <c r="AA37" s="37"/>
      <c r="AB37" s="37"/>
      <c r="AC37" s="37"/>
      <c r="AD37" s="55"/>
      <c r="AE37" s="55"/>
      <c r="AF37" s="55"/>
    </row>
    <row r="38" spans="3:32" ht="18.75" x14ac:dyDescent="0.3">
      <c r="C38" s="92"/>
      <c r="D38" s="92"/>
      <c r="E38" s="92"/>
      <c r="G38" s="37"/>
      <c r="H38" s="37"/>
      <c r="I38" s="37"/>
      <c r="J38" s="37"/>
      <c r="K38" s="37"/>
      <c r="L38" s="37"/>
      <c r="M38" s="37"/>
      <c r="N38" s="37"/>
      <c r="O38" s="37"/>
      <c r="P38" s="37"/>
      <c r="Q38" s="79" t="s">
        <v>80</v>
      </c>
      <c r="R38" s="80"/>
      <c r="S38" s="81"/>
      <c r="T38" s="46"/>
      <c r="U38" s="46"/>
      <c r="V38" s="46"/>
      <c r="W38" s="37"/>
      <c r="X38" s="37"/>
      <c r="Y38" s="37"/>
      <c r="Z38" s="37"/>
      <c r="AA38" s="37"/>
      <c r="AB38" s="37"/>
      <c r="AC38" s="37"/>
      <c r="AD38" s="55"/>
      <c r="AE38" s="55"/>
      <c r="AF38" s="55"/>
    </row>
    <row r="39" spans="3:32" ht="23.25" x14ac:dyDescent="0.35">
      <c r="C39" s="92"/>
      <c r="D39" s="92"/>
      <c r="E39" s="92"/>
      <c r="G39" s="37"/>
      <c r="H39" s="37"/>
      <c r="I39" s="37"/>
      <c r="J39" s="58" t="s">
        <v>81</v>
      </c>
      <c r="K39" s="38">
        <f>N65</f>
        <v>26450.36</v>
      </c>
      <c r="L39" s="39" t="s">
        <v>68</v>
      </c>
      <c r="M39" s="38">
        <f>K70</f>
        <v>1</v>
      </c>
      <c r="N39" s="59" t="s">
        <v>82</v>
      </c>
      <c r="O39" s="38">
        <f>K71-1</f>
        <v>0</v>
      </c>
      <c r="P39" s="39" t="s">
        <v>73</v>
      </c>
      <c r="Q39" s="82">
        <f>(K39 + M39) / M32</f>
        <v>26451.360000000001</v>
      </c>
      <c r="R39" s="82"/>
      <c r="S39" s="82"/>
      <c r="T39" s="46"/>
      <c r="U39" s="46"/>
      <c r="V39" s="46"/>
      <c r="W39" s="37"/>
      <c r="X39" s="37"/>
      <c r="Y39" s="37"/>
      <c r="Z39" s="37"/>
      <c r="AA39" s="37"/>
      <c r="AB39" s="37"/>
      <c r="AC39" s="37"/>
      <c r="AD39" s="55"/>
      <c r="AE39" s="55"/>
      <c r="AF39" s="55"/>
    </row>
    <row r="40" spans="3:32" ht="23.25" x14ac:dyDescent="0.35">
      <c r="C40" s="92"/>
      <c r="D40" s="92"/>
      <c r="E40" s="92"/>
      <c r="G40" s="37"/>
      <c r="H40" s="37"/>
      <c r="I40" s="37"/>
      <c r="J40" s="58"/>
      <c r="K40" s="38"/>
      <c r="L40" s="39"/>
      <c r="M40" s="38"/>
      <c r="N40" s="59"/>
      <c r="O40" s="38"/>
      <c r="P40" s="39"/>
      <c r="Q40" s="69"/>
      <c r="R40" s="69"/>
      <c r="S40" s="69"/>
      <c r="T40" s="46"/>
      <c r="U40" s="46"/>
      <c r="V40" s="46"/>
      <c r="W40" s="37"/>
      <c r="X40" s="37"/>
      <c r="Y40" s="37"/>
      <c r="Z40" s="37"/>
      <c r="AA40" s="37"/>
      <c r="AB40" s="37"/>
      <c r="AC40" s="37"/>
      <c r="AD40" s="55"/>
      <c r="AE40" s="55"/>
      <c r="AF40" s="55"/>
    </row>
    <row r="41" spans="3:32" ht="23.25" x14ac:dyDescent="0.35">
      <c r="C41" s="92"/>
      <c r="D41" s="92"/>
      <c r="E41" s="92"/>
      <c r="G41" s="37"/>
      <c r="H41" s="37"/>
      <c r="I41" s="37"/>
      <c r="J41" s="58"/>
      <c r="K41" s="38"/>
      <c r="L41" s="39"/>
      <c r="M41" s="38"/>
      <c r="N41" s="59"/>
      <c r="O41" s="38"/>
      <c r="P41" s="39"/>
      <c r="Q41" s="69"/>
      <c r="R41" s="69"/>
      <c r="S41" s="69"/>
      <c r="T41" s="46"/>
      <c r="U41" s="46"/>
      <c r="V41" s="46"/>
      <c r="W41" s="37"/>
      <c r="X41" s="37"/>
      <c r="Y41" s="37"/>
      <c r="Z41" s="37"/>
      <c r="AA41" s="37"/>
      <c r="AB41" s="37"/>
      <c r="AC41" s="37"/>
      <c r="AD41" s="55"/>
      <c r="AE41" s="55"/>
      <c r="AF41" s="55"/>
    </row>
    <row r="42" spans="3:32" ht="23.25" x14ac:dyDescent="0.35">
      <c r="C42" s="92"/>
      <c r="D42" s="92"/>
      <c r="E42" s="92"/>
      <c r="G42" s="37"/>
      <c r="H42" s="37"/>
      <c r="I42" s="37"/>
      <c r="J42" s="58"/>
      <c r="K42" s="38"/>
      <c r="L42" s="39"/>
      <c r="M42" s="38"/>
      <c r="N42" s="59"/>
      <c r="O42" s="38"/>
      <c r="P42" s="39"/>
      <c r="Q42" s="69"/>
      <c r="R42" s="69"/>
      <c r="S42" s="69"/>
      <c r="T42" s="46"/>
      <c r="U42" s="46"/>
      <c r="V42" s="46"/>
      <c r="W42" s="37"/>
      <c r="X42" s="37"/>
      <c r="Y42" s="37"/>
      <c r="Z42" s="37"/>
      <c r="AA42" s="37"/>
      <c r="AB42" s="37"/>
      <c r="AC42" s="37"/>
      <c r="AD42" s="55"/>
      <c r="AE42" s="55"/>
      <c r="AF42" s="55"/>
    </row>
    <row r="43" spans="3:32" ht="18.75" x14ac:dyDescent="0.3">
      <c r="C43" s="92"/>
      <c r="D43" s="92"/>
      <c r="E43" s="92"/>
      <c r="Q43" s="77" t="s">
        <v>80</v>
      </c>
      <c r="R43" s="83"/>
      <c r="S43" s="78"/>
      <c r="T43" s="26"/>
      <c r="U43" s="77" t="s">
        <v>83</v>
      </c>
      <c r="V43" s="83"/>
      <c r="W43" s="78"/>
      <c r="X43" s="26" t="s">
        <v>144</v>
      </c>
      <c r="Y43" s="26"/>
      <c r="Z43" s="26"/>
      <c r="AA43" s="26"/>
      <c r="AB43" s="26"/>
    </row>
    <row r="44" spans="3:32" ht="23.25" x14ac:dyDescent="0.35">
      <c r="C44" s="92"/>
      <c r="D44" s="92"/>
      <c r="E44" s="92"/>
      <c r="J44" s="24" t="s">
        <v>81</v>
      </c>
      <c r="K44" s="5">
        <f>O33</f>
        <v>26689.440000000002</v>
      </c>
      <c r="L44" s="6" t="s">
        <v>68</v>
      </c>
      <c r="M44" s="5">
        <f>O32</f>
        <v>25050.559999999998</v>
      </c>
      <c r="N44" s="25" t="s">
        <v>82</v>
      </c>
      <c r="O44" s="5">
        <f>I26-1</f>
        <v>1</v>
      </c>
      <c r="P44" s="6" t="s">
        <v>73</v>
      </c>
      <c r="Q44" s="93">
        <f>(K44 + M44) / (O44)</f>
        <v>51740</v>
      </c>
      <c r="R44" s="93"/>
      <c r="S44" s="93"/>
      <c r="T44" s="26"/>
      <c r="U44" s="90">
        <f>(Y44 + AA44) /AC44</f>
        <v>25870</v>
      </c>
      <c r="V44" s="90"/>
      <c r="W44" s="90"/>
      <c r="X44" s="25" t="s">
        <v>84</v>
      </c>
      <c r="Y44" s="47">
        <f>K44</f>
        <v>26689.440000000002</v>
      </c>
      <c r="Z44" s="25" t="s">
        <v>68</v>
      </c>
      <c r="AA44" s="47">
        <f>M44</f>
        <v>25050.559999999998</v>
      </c>
      <c r="AB44" s="25" t="str">
        <f>N44</f>
        <v>)     /</v>
      </c>
      <c r="AC44" s="47">
        <f>O44 + 1</f>
        <v>2</v>
      </c>
      <c r="AD44" s="25"/>
    </row>
    <row r="45" spans="3:32" ht="23.25" x14ac:dyDescent="0.35">
      <c r="C45" s="92"/>
      <c r="D45" s="92"/>
      <c r="E45" s="92"/>
      <c r="J45" s="24"/>
      <c r="K45" s="5"/>
      <c r="L45" s="6"/>
      <c r="M45" s="5"/>
      <c r="N45" s="25"/>
      <c r="O45" s="5"/>
      <c r="P45" s="6"/>
      <c r="Q45" s="21"/>
      <c r="R45" s="22" t="s">
        <v>145</v>
      </c>
      <c r="T45" t="s">
        <v>146</v>
      </c>
    </row>
    <row r="46" spans="3:32" ht="23.25" x14ac:dyDescent="0.35">
      <c r="C46" s="92"/>
      <c r="D46" s="92"/>
      <c r="E46" s="92"/>
      <c r="J46" s="24"/>
      <c r="K46" s="5"/>
      <c r="L46" s="6"/>
      <c r="M46" s="5"/>
      <c r="N46" s="25"/>
      <c r="O46" s="5"/>
      <c r="P46" s="6"/>
      <c r="Q46" s="21"/>
      <c r="R46" s="22"/>
    </row>
    <row r="47" spans="3:32" x14ac:dyDescent="0.25">
      <c r="C47" s="92"/>
      <c r="D47" s="92"/>
      <c r="E47" s="92"/>
      <c r="J47" t="s">
        <v>85</v>
      </c>
    </row>
    <row r="48" spans="3:32" x14ac:dyDescent="0.25">
      <c r="C48" s="92"/>
      <c r="D48" s="92"/>
      <c r="E48" s="92"/>
      <c r="J48" t="s">
        <v>86</v>
      </c>
    </row>
    <row r="49" spans="3:28" ht="28.5" x14ac:dyDescent="0.45">
      <c r="C49" s="92"/>
      <c r="D49" s="92"/>
      <c r="E49" s="92"/>
      <c r="H49" s="91" t="s">
        <v>87</v>
      </c>
      <c r="I49" s="91"/>
      <c r="J49" t="s">
        <v>88</v>
      </c>
    </row>
    <row r="50" spans="3:28" ht="15" customHeight="1" x14ac:dyDescent="0.25">
      <c r="C50" s="92"/>
      <c r="D50" s="92"/>
      <c r="E50" s="92"/>
      <c r="J50" t="s">
        <v>89</v>
      </c>
    </row>
    <row r="51" spans="3:28" ht="15" customHeight="1" x14ac:dyDescent="0.25">
      <c r="C51" s="92"/>
      <c r="D51" s="92"/>
      <c r="E51" s="92"/>
      <c r="J51" t="s">
        <v>90</v>
      </c>
    </row>
    <row r="52" spans="3:28" ht="23.25" x14ac:dyDescent="0.35">
      <c r="C52" s="92"/>
      <c r="D52" s="92"/>
      <c r="E52" s="92"/>
      <c r="J52" t="s">
        <v>91</v>
      </c>
      <c r="K52" s="5"/>
    </row>
    <row r="53" spans="3:28" x14ac:dyDescent="0.25">
      <c r="C53" s="92"/>
      <c r="D53" s="92"/>
      <c r="E53" s="92"/>
      <c r="J53" t="s">
        <v>92</v>
      </c>
    </row>
    <row r="54" spans="3:28" ht="21.75" customHeight="1" x14ac:dyDescent="0.3">
      <c r="C54" s="92"/>
      <c r="D54" s="92"/>
      <c r="E54" s="92"/>
      <c r="J54" s="72" t="s">
        <v>93</v>
      </c>
      <c r="K54" s="72"/>
      <c r="L54" s="72"/>
      <c r="M54" s="72"/>
      <c r="N54" s="72"/>
      <c r="O54" s="72"/>
      <c r="P54" s="32" t="s">
        <v>94</v>
      </c>
      <c r="Q54" s="33"/>
      <c r="R54" s="23" t="s">
        <v>95</v>
      </c>
      <c r="S54" t="s">
        <v>96</v>
      </c>
      <c r="Y54" s="74" t="s">
        <v>97</v>
      </c>
      <c r="Z54" s="75"/>
      <c r="AA54" s="75"/>
      <c r="AB54" s="76"/>
    </row>
    <row r="55" spans="3:28" ht="23.25" customHeight="1" x14ac:dyDescent="0.35">
      <c r="C55" s="92"/>
      <c r="D55" s="92"/>
      <c r="E55" s="92"/>
      <c r="J55" s="72"/>
      <c r="K55" s="72"/>
      <c r="L55" s="72"/>
      <c r="M55" s="72"/>
      <c r="N55" s="72"/>
      <c r="O55" s="72"/>
      <c r="P55" s="84">
        <f>O32</f>
        <v>25050.559999999998</v>
      </c>
      <c r="Q55" s="84"/>
      <c r="R55" s="12"/>
      <c r="Y55" s="71"/>
      <c r="Z55" s="71"/>
      <c r="AA55" s="71"/>
      <c r="AB55" s="71"/>
    </row>
    <row r="56" spans="3:28" ht="15" customHeight="1" x14ac:dyDescent="0.25">
      <c r="C56" s="92"/>
      <c r="D56" s="92"/>
      <c r="E56" s="92"/>
      <c r="J56" s="72" t="s">
        <v>98</v>
      </c>
      <c r="K56" s="72"/>
      <c r="L56" s="72"/>
      <c r="M56" s="72"/>
      <c r="N56" s="72"/>
      <c r="O56" s="72"/>
      <c r="P56" s="72"/>
      <c r="Q56" s="72"/>
      <c r="R56" s="72"/>
      <c r="S56" s="72"/>
      <c r="T56" s="72"/>
    </row>
    <row r="57" spans="3:28" x14ac:dyDescent="0.25">
      <c r="C57" s="92"/>
      <c r="D57" s="92"/>
      <c r="E57" s="92"/>
      <c r="J57" s="72"/>
      <c r="K57" s="72"/>
      <c r="L57" s="72"/>
      <c r="M57" s="72"/>
      <c r="N57" s="72"/>
      <c r="O57" s="72"/>
      <c r="P57" s="72"/>
      <c r="Q57" s="72"/>
      <c r="R57" s="72"/>
      <c r="S57" s="72"/>
      <c r="T57" s="72"/>
    </row>
    <row r="58" spans="3:28" x14ac:dyDescent="0.25">
      <c r="C58" s="92"/>
      <c r="D58" s="92"/>
      <c r="E58" s="92"/>
      <c r="J58" s="16" t="s">
        <v>99</v>
      </c>
      <c r="K58" t="s">
        <v>100</v>
      </c>
    </row>
    <row r="59" spans="3:28" x14ac:dyDescent="0.25">
      <c r="C59" s="92"/>
      <c r="D59" s="92"/>
      <c r="E59" s="92"/>
      <c r="K59" s="85" t="s">
        <v>101</v>
      </c>
      <c r="L59" s="85"/>
      <c r="M59" s="85"/>
      <c r="N59" s="85"/>
      <c r="O59" s="85"/>
      <c r="P59" s="85"/>
      <c r="Q59" s="85"/>
      <c r="R59" s="85"/>
      <c r="S59" s="85"/>
      <c r="T59" s="85"/>
    </row>
    <row r="60" spans="3:28" x14ac:dyDescent="0.25">
      <c r="C60" s="92"/>
      <c r="D60" s="92"/>
      <c r="E60" s="92"/>
      <c r="K60" t="s">
        <v>102</v>
      </c>
    </row>
    <row r="61" spans="3:28" x14ac:dyDescent="0.25">
      <c r="K61" t="s">
        <v>103</v>
      </c>
    </row>
    <row r="64" spans="3:28" ht="18.75" x14ac:dyDescent="0.3">
      <c r="M64" s="77" t="s">
        <v>104</v>
      </c>
      <c r="N64" s="83"/>
      <c r="O64" s="78"/>
      <c r="P64" t="s">
        <v>105</v>
      </c>
    </row>
    <row r="65" spans="8:20" ht="23.25" x14ac:dyDescent="0.35">
      <c r="H65" s="5"/>
      <c r="I65" s="17" t="s">
        <v>106</v>
      </c>
      <c r="J65" s="10">
        <f>K74 * 0.058 + 0.36</f>
        <v>1450.36</v>
      </c>
      <c r="K65" s="6" t="s">
        <v>107</v>
      </c>
      <c r="L65" s="57">
        <f>K74</f>
        <v>25000</v>
      </c>
      <c r="M65" s="6" t="s">
        <v>53</v>
      </c>
      <c r="N65" s="20">
        <f>J65 + L65</f>
        <v>26450.36</v>
      </c>
      <c r="O65" s="19" t="s">
        <v>108</v>
      </c>
      <c r="P65" s="18"/>
      <c r="Q65" s="18"/>
      <c r="R65" s="18"/>
      <c r="S65" s="18"/>
      <c r="T65" s="18"/>
    </row>
    <row r="66" spans="8:20" ht="36.75" customHeight="1" x14ac:dyDescent="0.4">
      <c r="H66" s="5"/>
      <c r="I66" s="6"/>
      <c r="J66" s="10">
        <f>N65 - K77</f>
        <v>25000</v>
      </c>
      <c r="K66" s="6" t="s">
        <v>53</v>
      </c>
      <c r="L66" s="2" t="s">
        <v>109</v>
      </c>
      <c r="M66" s="6"/>
      <c r="P66" t="s">
        <v>110</v>
      </c>
    </row>
    <row r="67" spans="8:20" ht="30" customHeight="1" x14ac:dyDescent="0.35">
      <c r="H67" s="5"/>
      <c r="I67" s="6"/>
      <c r="J67" s="5"/>
      <c r="K67" s="6"/>
      <c r="L67" s="5"/>
      <c r="P67" s="72" t="s">
        <v>147</v>
      </c>
      <c r="Q67" s="72"/>
      <c r="R67" s="72"/>
      <c r="S67" s="72"/>
      <c r="T67" s="72"/>
    </row>
    <row r="68" spans="8:20" ht="30.75" customHeight="1" x14ac:dyDescent="0.4">
      <c r="H68" s="5"/>
      <c r="I68" s="6"/>
      <c r="J68" s="1" t="s">
        <v>112</v>
      </c>
      <c r="L68" s="5"/>
      <c r="N68" s="77" t="s">
        <v>113</v>
      </c>
      <c r="O68" s="78"/>
      <c r="P68" s="72"/>
      <c r="Q68" s="72"/>
      <c r="R68" s="72"/>
      <c r="S68" s="72"/>
      <c r="T68" s="72"/>
    </row>
    <row r="69" spans="8:20" ht="24.75" customHeight="1" x14ac:dyDescent="0.35">
      <c r="H69" s="5"/>
      <c r="I69" s="6"/>
      <c r="J69" s="3" t="s">
        <v>37</v>
      </c>
      <c r="L69" s="5"/>
      <c r="M69" s="5"/>
      <c r="N69" s="84" t="str">
        <f>(K71 - 1) &amp;":1"</f>
        <v>0:1</v>
      </c>
      <c r="O69" s="84"/>
      <c r="P69" s="72"/>
      <c r="Q69" s="72"/>
      <c r="R69" s="72"/>
      <c r="S69" s="72"/>
      <c r="T69" s="72"/>
    </row>
    <row r="70" spans="8:20" ht="23.25" x14ac:dyDescent="0.35">
      <c r="J70" s="35" t="s">
        <v>40</v>
      </c>
      <c r="K70" s="35">
        <v>1</v>
      </c>
      <c r="P70" s="72"/>
      <c r="Q70" s="72"/>
      <c r="R70" s="72"/>
      <c r="S70" s="72"/>
      <c r="T70" s="72"/>
    </row>
    <row r="71" spans="8:20" ht="23.25" x14ac:dyDescent="0.35">
      <c r="J71" s="35" t="s">
        <v>42</v>
      </c>
      <c r="K71" s="35">
        <v>1</v>
      </c>
      <c r="P71" s="72"/>
      <c r="Q71" s="72"/>
      <c r="R71" s="72"/>
      <c r="S71" s="72"/>
      <c r="T71" s="72"/>
    </row>
    <row r="72" spans="8:20" ht="23.25" x14ac:dyDescent="0.35">
      <c r="J72" s="10" t="s">
        <v>55</v>
      </c>
      <c r="K72" s="10">
        <f>N65</f>
        <v>26450.36</v>
      </c>
      <c r="P72" s="72"/>
      <c r="Q72" s="72"/>
      <c r="R72" s="72"/>
      <c r="S72" s="72"/>
      <c r="T72" s="72"/>
    </row>
    <row r="73" spans="8:20" ht="23.25" x14ac:dyDescent="0.35">
      <c r="J73" s="10" t="s">
        <v>51</v>
      </c>
      <c r="K73" s="10">
        <v>1</v>
      </c>
      <c r="P73" s="72"/>
      <c r="Q73" s="72"/>
      <c r="R73" s="72"/>
      <c r="S73" s="72"/>
      <c r="T73" s="72"/>
    </row>
    <row r="74" spans="8:20" ht="23.25" x14ac:dyDescent="0.35">
      <c r="J74" s="35" t="s">
        <v>48</v>
      </c>
      <c r="K74" s="36">
        <v>25000</v>
      </c>
      <c r="L74" s="6"/>
      <c r="M74" s="57"/>
      <c r="P74" s="72"/>
      <c r="Q74" s="72"/>
      <c r="R74" s="72"/>
      <c r="S74" s="72"/>
      <c r="T74" s="72"/>
    </row>
    <row r="75" spans="8:20" ht="23.25" customHeight="1" x14ac:dyDescent="0.35">
      <c r="J75" s="10" t="s">
        <v>55</v>
      </c>
      <c r="K75" s="10">
        <f>ROUNDUP(Q39, 2)</f>
        <v>26451.360000000001</v>
      </c>
      <c r="P75" s="72"/>
      <c r="Q75" s="72"/>
      <c r="R75" s="72"/>
      <c r="S75" s="72"/>
      <c r="T75" s="72"/>
    </row>
    <row r="76" spans="8:20" ht="23.25" x14ac:dyDescent="0.35">
      <c r="J76" s="10" t="s">
        <v>59</v>
      </c>
      <c r="K76" s="10">
        <f>J66</f>
        <v>25000</v>
      </c>
    </row>
    <row r="77" spans="8:20" ht="23.25" x14ac:dyDescent="0.35">
      <c r="J77" s="10" t="s">
        <v>63</v>
      </c>
      <c r="K77" s="10">
        <f>J65</f>
        <v>1450.36</v>
      </c>
      <c r="N77" s="77" t="s">
        <v>115</v>
      </c>
      <c r="O77" s="83"/>
      <c r="P77" s="83"/>
      <c r="Q77" s="83"/>
      <c r="R77" s="83"/>
      <c r="S77" s="78"/>
    </row>
    <row r="78" spans="8:20" ht="23.25" x14ac:dyDescent="0.35">
      <c r="J78" s="10" t="s">
        <v>66</v>
      </c>
      <c r="K78" s="10">
        <f>N65</f>
        <v>26450.36</v>
      </c>
      <c r="O78" s="61">
        <f>K74</f>
        <v>25000</v>
      </c>
      <c r="P78" s="62" t="s">
        <v>116</v>
      </c>
      <c r="Q78" s="62">
        <f>K80</f>
        <v>1</v>
      </c>
    </row>
    <row r="80" spans="8:20" ht="23.25" x14ac:dyDescent="0.35">
      <c r="J80" s="35" t="s">
        <v>117</v>
      </c>
      <c r="K80" s="35">
        <v>1</v>
      </c>
    </row>
    <row r="85" spans="8:24" ht="15" customHeight="1" x14ac:dyDescent="0.25">
      <c r="K85" s="72" t="s">
        <v>118</v>
      </c>
      <c r="L85" s="72"/>
      <c r="M85" s="72"/>
      <c r="N85" s="72"/>
      <c r="O85" s="72"/>
    </row>
    <row r="86" spans="8:24" ht="15" customHeight="1" x14ac:dyDescent="0.25">
      <c r="K86" s="72"/>
      <c r="L86" s="72"/>
      <c r="M86" s="72"/>
      <c r="N86" s="72"/>
      <c r="O86" s="72"/>
    </row>
    <row r="87" spans="8:24" ht="15" customHeight="1" x14ac:dyDescent="0.25">
      <c r="K87" s="72"/>
      <c r="L87" s="72"/>
      <c r="M87" s="72"/>
      <c r="N87" s="72"/>
      <c r="O87" s="72"/>
    </row>
    <row r="88" spans="8:24" ht="15" customHeight="1" x14ac:dyDescent="0.25">
      <c r="K88" s="72"/>
      <c r="L88" s="72"/>
      <c r="M88" s="72"/>
      <c r="N88" s="72"/>
      <c r="O88" s="72"/>
    </row>
    <row r="90" spans="8:24" ht="15" customHeight="1" x14ac:dyDescent="0.25">
      <c r="K90" s="73" t="s">
        <v>119</v>
      </c>
      <c r="L90" s="73"/>
      <c r="M90" s="73"/>
      <c r="N90" s="73"/>
      <c r="O90" s="73"/>
      <c r="P90" s="73"/>
      <c r="Q90" s="73"/>
      <c r="R90" s="73"/>
    </row>
    <row r="91" spans="8:24" ht="15" customHeight="1" x14ac:dyDescent="0.25">
      <c r="K91" s="73"/>
      <c r="L91" s="73"/>
      <c r="M91" s="73"/>
      <c r="N91" s="73"/>
      <c r="O91" s="73"/>
      <c r="P91" s="73"/>
      <c r="Q91" s="73"/>
      <c r="R91" s="73"/>
    </row>
    <row r="92" spans="8:24" ht="15" customHeight="1" x14ac:dyDescent="0.25">
      <c r="K92" s="73"/>
      <c r="L92" s="73"/>
      <c r="M92" s="73"/>
      <c r="N92" s="73"/>
      <c r="O92" s="73"/>
      <c r="P92" s="73"/>
      <c r="Q92" s="73"/>
      <c r="R92" s="73"/>
    </row>
    <row r="93" spans="8:24" ht="15" customHeight="1" x14ac:dyDescent="0.25">
      <c r="K93" s="73"/>
      <c r="L93" s="73"/>
      <c r="M93" s="73"/>
      <c r="N93" s="73"/>
      <c r="O93" s="73"/>
      <c r="P93" s="73"/>
      <c r="Q93" s="73"/>
      <c r="R93" s="73"/>
    </row>
    <row r="94" spans="8:24" ht="15" customHeight="1" x14ac:dyDescent="0.25">
      <c r="K94" s="73"/>
      <c r="L94" s="73"/>
      <c r="M94" s="73"/>
      <c r="N94" s="73"/>
      <c r="O94" s="73"/>
      <c r="P94" s="73"/>
      <c r="Q94" s="73"/>
      <c r="R94" s="73"/>
    </row>
    <row r="95" spans="8:24" ht="18.75" customHeight="1" x14ac:dyDescent="0.3">
      <c r="H95" s="97" t="s">
        <v>120</v>
      </c>
      <c r="I95" s="98"/>
      <c r="J95" s="98"/>
      <c r="K95" s="99"/>
      <c r="M95" s="29"/>
      <c r="N95" s="67" t="s">
        <v>121</v>
      </c>
      <c r="O95" s="31"/>
      <c r="R95" s="29"/>
      <c r="S95" s="30"/>
      <c r="T95" s="30"/>
      <c r="U95" s="67" t="s">
        <v>122</v>
      </c>
      <c r="V95" s="14"/>
      <c r="W95" s="30"/>
      <c r="X95" s="11"/>
    </row>
    <row r="96" spans="8:24" ht="23.25" customHeight="1" x14ac:dyDescent="0.35">
      <c r="I96" s="5">
        <f>Q44 - I25</f>
        <v>51739</v>
      </c>
      <c r="N96" s="5">
        <f>(Q44*0.942-0.36) - 15</f>
        <v>48723.719999999994</v>
      </c>
      <c r="O96" s="13" t="s">
        <v>123</v>
      </c>
      <c r="P96" s="13"/>
      <c r="Q96" s="13"/>
      <c r="R96" s="13"/>
      <c r="S96" s="13"/>
      <c r="T96" s="68"/>
      <c r="U96" s="6" t="s">
        <v>53</v>
      </c>
      <c r="V96" s="5">
        <f>N96 * Q35 + I25</f>
        <v>1218044277.2799997</v>
      </c>
    </row>
    <row r="97" spans="9:18" x14ac:dyDescent="0.25">
      <c r="I97" t="s">
        <v>148</v>
      </c>
      <c r="O97" t="s">
        <v>124</v>
      </c>
    </row>
    <row r="99" spans="9:18" x14ac:dyDescent="0.25">
      <c r="K99" t="s">
        <v>125</v>
      </c>
    </row>
    <row r="101" spans="9:18" x14ac:dyDescent="0.25">
      <c r="K101" t="s">
        <v>126</v>
      </c>
    </row>
    <row r="102" spans="9:18" x14ac:dyDescent="0.25">
      <c r="K102" t="s">
        <v>127</v>
      </c>
    </row>
    <row r="103" spans="9:18" x14ac:dyDescent="0.25">
      <c r="K103" t="s">
        <v>128</v>
      </c>
    </row>
    <row r="104" spans="9:18" x14ac:dyDescent="0.25">
      <c r="K104" t="s">
        <v>129</v>
      </c>
    </row>
    <row r="105" spans="9:18" x14ac:dyDescent="0.25">
      <c r="K105" t="s">
        <v>130</v>
      </c>
    </row>
    <row r="106" spans="9:18" x14ac:dyDescent="0.25">
      <c r="K106" t="s">
        <v>131</v>
      </c>
    </row>
    <row r="107" spans="9:18" ht="15" customHeight="1" x14ac:dyDescent="0.25">
      <c r="K107" s="72" t="s">
        <v>132</v>
      </c>
      <c r="L107" s="72"/>
      <c r="M107" s="72"/>
      <c r="N107" s="72"/>
      <c r="O107" s="72"/>
      <c r="P107" s="72"/>
      <c r="Q107" s="72"/>
      <c r="R107" s="72"/>
    </row>
    <row r="108" spans="9:18" ht="15" customHeight="1" x14ac:dyDescent="0.25">
      <c r="K108" s="72"/>
      <c r="L108" s="72"/>
      <c r="M108" s="72"/>
      <c r="N108" s="72"/>
      <c r="O108" s="72"/>
      <c r="P108" s="72"/>
      <c r="Q108" s="72"/>
      <c r="R108" s="72"/>
    </row>
    <row r="109" spans="9:18" x14ac:dyDescent="0.25">
      <c r="K109" t="s">
        <v>133</v>
      </c>
    </row>
    <row r="110" spans="9:18" x14ac:dyDescent="0.25">
      <c r="L110" t="s">
        <v>134</v>
      </c>
      <c r="M110" t="s">
        <v>135</v>
      </c>
    </row>
  </sheetData>
  <mergeCells count="49">
    <mergeCell ref="X30:AD30"/>
    <mergeCell ref="F31:G31"/>
    <mergeCell ref="C25:E60"/>
    <mergeCell ref="F25:G25"/>
    <mergeCell ref="F26:G26"/>
    <mergeCell ref="K26:O26"/>
    <mergeCell ref="Q26:R26"/>
    <mergeCell ref="F28:G28"/>
    <mergeCell ref="F27:G27"/>
    <mergeCell ref="Q44:S44"/>
    <mergeCell ref="F29:G29"/>
    <mergeCell ref="F30:G30"/>
    <mergeCell ref="F32:G32"/>
    <mergeCell ref="Q35:R35"/>
    <mergeCell ref="Q38:S38"/>
    <mergeCell ref="Q39:S39"/>
    <mergeCell ref="X23:AB23"/>
    <mergeCell ref="Q24:V24"/>
    <mergeCell ref="X24:AA24"/>
    <mergeCell ref="V26:Y26"/>
    <mergeCell ref="AB26:AD26"/>
    <mergeCell ref="AB27:AD27"/>
    <mergeCell ref="H49:I49"/>
    <mergeCell ref="J54:O55"/>
    <mergeCell ref="Y54:AB54"/>
    <mergeCell ref="P55:Q55"/>
    <mergeCell ref="Y55:AB55"/>
    <mergeCell ref="Q31:U31"/>
    <mergeCell ref="U43:W43"/>
    <mergeCell ref="N68:O68"/>
    <mergeCell ref="N69:O69"/>
    <mergeCell ref="S27:U28"/>
    <mergeCell ref="Q23:V23"/>
    <mergeCell ref="Q27:R27"/>
    <mergeCell ref="V27:Y27"/>
    <mergeCell ref="Q43:S43"/>
    <mergeCell ref="U44:W44"/>
    <mergeCell ref="X29:AD29"/>
    <mergeCell ref="Q30:U30"/>
    <mergeCell ref="K107:R108"/>
    <mergeCell ref="A2:D6"/>
    <mergeCell ref="K85:O88"/>
    <mergeCell ref="K90:R94"/>
    <mergeCell ref="H95:K95"/>
    <mergeCell ref="N77:S77"/>
    <mergeCell ref="J56:T57"/>
    <mergeCell ref="K59:T59"/>
    <mergeCell ref="M64:O64"/>
    <mergeCell ref="P67:T75"/>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Prize Pool</vt:lpstr>
      <vt:lpstr>Calculator</vt:lpstr>
      <vt:lpstr>Example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J-PC</dc:creator>
  <cp:lastModifiedBy>X</cp:lastModifiedBy>
  <dcterms:created xsi:type="dcterms:W3CDTF">2014-02-01T20:52:34Z</dcterms:created>
  <dcterms:modified xsi:type="dcterms:W3CDTF">2022-04-29T07:17:10Z</dcterms:modified>
</cp:coreProperties>
</file>