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mtr\Documents\Robotics\YoutubeMatches\"/>
    </mc:Choice>
  </mc:AlternateContent>
  <bookViews>
    <workbookView xWindow="0" yWindow="0" windowWidth="20730" windowHeight="10725" tabRatio="657" xr2:uid="{00000000-000D-0000-FFFF-FFFF00000000}"/>
  </bookViews>
  <sheets>
    <sheet name="Overall Ranking" sheetId="7" r:id="rId1"/>
    <sheet name="Climbing Analysis" sheetId="5" r:id="rId2"/>
    <sheet name="Gears Delivery Analysis" sheetId="4" r:id="rId3"/>
    <sheet name="Travel Analysis" sheetId="3" r:id="rId4"/>
    <sheet name="Distance" sheetId="2" r:id="rId5"/>
    <sheet name="DataZReport" sheetId="1" r:id="rId6"/>
  </sheets>
  <calcPr calcId="171027"/>
  <pivotCaches>
    <pivotCache cacheId="110" r:id="rId7"/>
    <pivotCache cacheId="119" r:id="rId8"/>
    <pivotCache cacheId="117" r:id="rId9"/>
    <pivotCache cacheId="122" r:id="rId10"/>
  </pivotCaches>
</workbook>
</file>

<file path=xl/calcChain.xml><?xml version="1.0" encoding="utf-8"?>
<calcChain xmlns="http://schemas.openxmlformats.org/spreadsheetml/2006/main">
  <c r="H8" i="7" l="1"/>
  <c r="H9" i="7"/>
  <c r="H12" i="7"/>
  <c r="H13" i="7"/>
  <c r="H16" i="7"/>
  <c r="H17" i="7"/>
  <c r="H20" i="7"/>
  <c r="H21" i="7"/>
  <c r="H24" i="7"/>
  <c r="H25" i="7"/>
  <c r="H28" i="7"/>
  <c r="H29" i="7"/>
  <c r="G7" i="7"/>
  <c r="G11" i="7"/>
  <c r="G15" i="7"/>
  <c r="G19" i="7"/>
  <c r="G23" i="7"/>
  <c r="G27" i="7"/>
  <c r="G5" i="7"/>
  <c r="F8" i="7"/>
  <c r="F9" i="7"/>
  <c r="F12" i="7"/>
  <c r="F13" i="7"/>
  <c r="F16" i="7"/>
  <c r="F17" i="7"/>
  <c r="F20" i="7"/>
  <c r="F21" i="7"/>
  <c r="F24" i="7"/>
  <c r="F25" i="7"/>
  <c r="F28" i="7"/>
  <c r="F29" i="7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5" i="3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5" i="4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5" i="5"/>
  <c r="I2" i="7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5" i="4"/>
  <c r="P3" i="4"/>
  <c r="P2" i="4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5" i="5"/>
  <c r="O3" i="5"/>
  <c r="O2" i="5"/>
  <c r="H1" i="3"/>
  <c r="H9" i="3" s="1"/>
  <c r="H2" i="3"/>
  <c r="E30" i="7"/>
  <c r="H30" i="7" s="1"/>
  <c r="E27" i="7"/>
  <c r="H27" i="7" s="1"/>
  <c r="E28" i="7"/>
  <c r="G28" i="7" s="1"/>
  <c r="E29" i="7"/>
  <c r="G29" i="7" s="1"/>
  <c r="E6" i="7"/>
  <c r="H6" i="7" s="1"/>
  <c r="E7" i="7"/>
  <c r="H7" i="7" s="1"/>
  <c r="E8" i="7"/>
  <c r="G8" i="7" s="1"/>
  <c r="E9" i="7"/>
  <c r="G9" i="7" s="1"/>
  <c r="E10" i="7"/>
  <c r="H10" i="7" s="1"/>
  <c r="E11" i="7"/>
  <c r="H11" i="7" s="1"/>
  <c r="E12" i="7"/>
  <c r="G12" i="7" s="1"/>
  <c r="E13" i="7"/>
  <c r="G13" i="7" s="1"/>
  <c r="E14" i="7"/>
  <c r="H14" i="7" s="1"/>
  <c r="E15" i="7"/>
  <c r="H15" i="7" s="1"/>
  <c r="E16" i="7"/>
  <c r="G16" i="7" s="1"/>
  <c r="E17" i="7"/>
  <c r="G17" i="7" s="1"/>
  <c r="E18" i="7"/>
  <c r="H18" i="7" s="1"/>
  <c r="E19" i="7"/>
  <c r="H19" i="7" s="1"/>
  <c r="E20" i="7"/>
  <c r="G20" i="7" s="1"/>
  <c r="E21" i="7"/>
  <c r="G21" i="7" s="1"/>
  <c r="E22" i="7"/>
  <c r="H22" i="7" s="1"/>
  <c r="E23" i="7"/>
  <c r="H23" i="7" s="1"/>
  <c r="E24" i="7"/>
  <c r="G24" i="7" s="1"/>
  <c r="E25" i="7"/>
  <c r="G25" i="7" s="1"/>
  <c r="E26" i="7"/>
  <c r="H26" i="7" s="1"/>
  <c r="E5" i="7"/>
  <c r="H5" i="7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5" i="3"/>
  <c r="J6" i="5"/>
  <c r="L6" i="5" s="1"/>
  <c r="K6" i="5"/>
  <c r="J7" i="5"/>
  <c r="L7" i="5" s="1"/>
  <c r="K7" i="5"/>
  <c r="J8" i="5"/>
  <c r="L8" i="5" s="1"/>
  <c r="K8" i="5"/>
  <c r="J9" i="5"/>
  <c r="L9" i="5" s="1"/>
  <c r="K9" i="5"/>
  <c r="J10" i="5"/>
  <c r="L10" i="5" s="1"/>
  <c r="K10" i="5"/>
  <c r="J11" i="5"/>
  <c r="L11" i="5" s="1"/>
  <c r="K11" i="5"/>
  <c r="J12" i="5"/>
  <c r="L12" i="5" s="1"/>
  <c r="K12" i="5"/>
  <c r="J13" i="5"/>
  <c r="L13" i="5" s="1"/>
  <c r="K13" i="5"/>
  <c r="J14" i="5"/>
  <c r="L14" i="5" s="1"/>
  <c r="K14" i="5"/>
  <c r="J15" i="5"/>
  <c r="L15" i="5" s="1"/>
  <c r="K15" i="5"/>
  <c r="J16" i="5"/>
  <c r="L16" i="5" s="1"/>
  <c r="K16" i="5"/>
  <c r="J17" i="5"/>
  <c r="L17" i="5" s="1"/>
  <c r="K17" i="5"/>
  <c r="J18" i="5"/>
  <c r="L18" i="5" s="1"/>
  <c r="K18" i="5"/>
  <c r="J19" i="5"/>
  <c r="L19" i="5" s="1"/>
  <c r="K19" i="5"/>
  <c r="J20" i="5"/>
  <c r="L20" i="5" s="1"/>
  <c r="K20" i="5"/>
  <c r="J21" i="5"/>
  <c r="L21" i="5" s="1"/>
  <c r="K21" i="5"/>
  <c r="J22" i="5"/>
  <c r="L22" i="5" s="1"/>
  <c r="K22" i="5"/>
  <c r="J23" i="5"/>
  <c r="L23" i="5" s="1"/>
  <c r="K23" i="5"/>
  <c r="J24" i="5"/>
  <c r="L24" i="5" s="1"/>
  <c r="K24" i="5"/>
  <c r="J25" i="5"/>
  <c r="L25" i="5" s="1"/>
  <c r="K25" i="5"/>
  <c r="J26" i="5"/>
  <c r="L26" i="5" s="1"/>
  <c r="K26" i="5"/>
  <c r="J27" i="5"/>
  <c r="L27" i="5" s="1"/>
  <c r="K27" i="5"/>
  <c r="J28" i="5"/>
  <c r="L28" i="5" s="1"/>
  <c r="K28" i="5"/>
  <c r="J29" i="5"/>
  <c r="L29" i="5" s="1"/>
  <c r="K29" i="5"/>
  <c r="J30" i="5"/>
  <c r="L30" i="5" s="1"/>
  <c r="K30" i="5"/>
  <c r="K5" i="5"/>
  <c r="J5" i="5"/>
  <c r="L5" i="5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5" i="4"/>
  <c r="G26" i="7" l="1"/>
  <c r="G18" i="7"/>
  <c r="G10" i="7"/>
  <c r="F5" i="7"/>
  <c r="F27" i="7"/>
  <c r="F23" i="7"/>
  <c r="F19" i="7"/>
  <c r="F15" i="7"/>
  <c r="F11" i="7"/>
  <c r="F7" i="7"/>
  <c r="G30" i="7"/>
  <c r="G22" i="7"/>
  <c r="G14" i="7"/>
  <c r="G6" i="7"/>
  <c r="F30" i="7"/>
  <c r="F26" i="7"/>
  <c r="F22" i="7"/>
  <c r="F18" i="7"/>
  <c r="F14" i="7"/>
  <c r="F10" i="7"/>
  <c r="F6" i="7"/>
  <c r="H24" i="3"/>
  <c r="H12" i="3"/>
  <c r="H5" i="3"/>
  <c r="I5" i="7" s="1"/>
  <c r="H27" i="3"/>
  <c r="I27" i="7" s="1"/>
  <c r="H23" i="3"/>
  <c r="H19" i="3"/>
  <c r="H15" i="3"/>
  <c r="I15" i="7" s="1"/>
  <c r="H11" i="3"/>
  <c r="I11" i="7" s="1"/>
  <c r="H7" i="3"/>
  <c r="H28" i="3"/>
  <c r="H20" i="3"/>
  <c r="I20" i="7" s="1"/>
  <c r="H16" i="3"/>
  <c r="I16" i="7" s="1"/>
  <c r="H30" i="3"/>
  <c r="I30" i="7" s="1"/>
  <c r="H26" i="3"/>
  <c r="H22" i="3"/>
  <c r="I22" i="7" s="1"/>
  <c r="H18" i="3"/>
  <c r="I18" i="7" s="1"/>
  <c r="H14" i="3"/>
  <c r="I14" i="7" s="1"/>
  <c r="H10" i="3"/>
  <c r="H6" i="3"/>
  <c r="I6" i="7" s="1"/>
  <c r="H8" i="3"/>
  <c r="H29" i="3"/>
  <c r="I29" i="7" s="1"/>
  <c r="H25" i="3"/>
  <c r="H21" i="3"/>
  <c r="I21" i="7" s="1"/>
  <c r="H17" i="3"/>
  <c r="I17" i="7" s="1"/>
  <c r="H13" i="3"/>
  <c r="I25" i="7"/>
  <c r="I9" i="7"/>
  <c r="I13" i="7"/>
  <c r="I28" i="7"/>
  <c r="I24" i="7"/>
  <c r="I12" i="7"/>
  <c r="I8" i="7"/>
  <c r="I23" i="7"/>
  <c r="I19" i="7"/>
  <c r="I7" i="7"/>
  <c r="M6" i="4"/>
  <c r="M29" i="4"/>
  <c r="M17" i="4"/>
  <c r="M28" i="4"/>
  <c r="M24" i="4"/>
  <c r="M20" i="4"/>
  <c r="M16" i="4"/>
  <c r="M12" i="4"/>
  <c r="M8" i="4"/>
  <c r="M21" i="4"/>
  <c r="M9" i="4"/>
  <c r="M5" i="4"/>
  <c r="M27" i="4"/>
  <c r="M23" i="4"/>
  <c r="M19" i="4"/>
  <c r="M15" i="4"/>
  <c r="M11" i="4"/>
  <c r="M7" i="4"/>
  <c r="M25" i="4"/>
  <c r="M13" i="4"/>
  <c r="M30" i="4"/>
  <c r="M26" i="4"/>
  <c r="M22" i="4"/>
  <c r="M18" i="4"/>
  <c r="M14" i="4"/>
  <c r="M10" i="4"/>
  <c r="I10" i="7" l="1"/>
  <c r="I26" i="7"/>
</calcChain>
</file>

<file path=xl/sharedStrings.xml><?xml version="1.0" encoding="utf-8"?>
<sst xmlns="http://schemas.openxmlformats.org/spreadsheetml/2006/main" count="161" uniqueCount="52">
  <si>
    <t>TeamNumber</t>
  </si>
  <si>
    <t>TeamMatch</t>
  </si>
  <si>
    <t>DataPoints</t>
  </si>
  <si>
    <t>FeetTravelled</t>
  </si>
  <si>
    <t>RobotColor</t>
  </si>
  <si>
    <t>GearsInferredAcquiredAtDispenser</t>
  </si>
  <si>
    <t>GearsInferredPlacedOntoPeg</t>
  </si>
  <si>
    <t>RobotWasInPositionToClimbAtCorrectTime</t>
  </si>
  <si>
    <t>MaxSpeed</t>
  </si>
  <si>
    <t xml:space="preserve"> Red</t>
  </si>
  <si>
    <t xml:space="preserve"> True</t>
  </si>
  <si>
    <t xml:space="preserve"> Blue</t>
  </si>
  <si>
    <t xml:space="preserve"> False</t>
  </si>
  <si>
    <t>Row Labels</t>
  </si>
  <si>
    <t>Grand Total</t>
  </si>
  <si>
    <t>Sum of FeetTravelled</t>
  </si>
  <si>
    <t>Values</t>
  </si>
  <si>
    <t>Sum of GearsInferredAcquiredAtDispenser</t>
  </si>
  <si>
    <t>Sum of GearsInferredPlacedOntoPeg</t>
  </si>
  <si>
    <t>Column Labels</t>
  </si>
  <si>
    <t>AverageDistancePerMatch</t>
  </si>
  <si>
    <t>Max of FeetTravelled2</t>
  </si>
  <si>
    <t>GearsPerMatch</t>
  </si>
  <si>
    <t>Matches</t>
  </si>
  <si>
    <t>Team</t>
  </si>
  <si>
    <t>GearsPlacedTotal</t>
  </si>
  <si>
    <t>Confidence</t>
  </si>
  <si>
    <t>MaxMatches</t>
  </si>
  <si>
    <t>Count of RobotWasInPositionToClimbAtCorrectTime</t>
  </si>
  <si>
    <t>ClimbEffectiveness</t>
  </si>
  <si>
    <t>TheConfidence</t>
  </si>
  <si>
    <t>Manual Pivot Table construction</t>
  </si>
  <si>
    <t>TotalMatches</t>
  </si>
  <si>
    <t>Rank</t>
  </si>
  <si>
    <t>Climbing Ranking</t>
  </si>
  <si>
    <t>Gear Delivery Effectiveness</t>
  </si>
  <si>
    <t>Manual Data Analysis</t>
  </si>
  <si>
    <t xml:space="preserve">Generated by VBA code.  Goal is to have all analysis generated automatically.  See code for details. </t>
  </si>
  <si>
    <t>Manual Pivot Table constructions</t>
  </si>
  <si>
    <t>Indications of robot ability to cover distance</t>
  </si>
  <si>
    <t>Gears</t>
  </si>
  <si>
    <t>Climbing</t>
  </si>
  <si>
    <t>Distance</t>
  </si>
  <si>
    <t>GearRank</t>
  </si>
  <si>
    <t>Weights</t>
  </si>
  <si>
    <t>DistanceRank</t>
  </si>
  <si>
    <t>Min</t>
  </si>
  <si>
    <t>Max</t>
  </si>
  <si>
    <t>Score</t>
  </si>
  <si>
    <t>Sum of Score</t>
  </si>
  <si>
    <t>Overall Rank</t>
  </si>
  <si>
    <t>Overall Weighted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</si>
</sst>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3" borderId="0" xfId="0" applyFill="1" applyAlignment="1">
      <alignment horizontal="left"/>
    </xf>
    <xf numFmtId="164" fontId="0" fillId="33" borderId="0" xfId="0" applyNumberFormat="1" applyFill="1"/>
    <xf numFmtId="9" fontId="0" fillId="33" borderId="0" xfId="0" applyNumberFormat="1" applyFill="1"/>
    <xf numFmtId="1" fontId="0" fillId="33" borderId="0" xfId="0" applyNumberFormat="1" applyFill="1"/>
    <xf numFmtId="9" fontId="0" fillId="0" borderId="10" xfId="42" applyNumberFormat="1" applyFont="1" applyFill="1" applyBorder="1"/>
    <xf numFmtId="9" fontId="0" fillId="0" borderId="10" xfId="42" applyFont="1" applyFill="1" applyBorder="1"/>
    <xf numFmtId="0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0" fontId="0" fillId="35" borderId="10" xfId="0" applyFill="1" applyBorder="1"/>
    <xf numFmtId="1" fontId="0" fillId="0" borderId="10" xfId="0" applyNumberFormat="1" applyBorder="1"/>
    <xf numFmtId="2" fontId="0" fillId="0" borderId="10" xfId="0" applyNumberFormat="1" applyBorder="1"/>
    <xf numFmtId="0" fontId="0" fillId="34" borderId="0" xfId="0" applyFill="1" applyAlignment="1">
      <alignment horizontal="left"/>
    </xf>
    <xf numFmtId="169" fontId="0" fillId="34" borderId="0" xfId="0" applyNumberFormat="1" applyFill="1"/>
    <xf numFmtId="0" fontId="0" fillId="34" borderId="0" xfId="0" applyNumberForma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2" formatCode="0.00"/>
    </dxf>
    <dxf>
      <numFmt numFmtId="164" formatCode="0.0"/>
    </dxf>
    <dxf>
      <numFmt numFmtId="2" formatCode="0.00"/>
    </dxf>
    <dxf>
      <numFmt numFmtId="169" formatCode="0.000"/>
    </dxf>
    <dxf>
      <numFmt numFmtId="170" formatCode="0.0000"/>
    </dxf>
    <dxf>
      <numFmt numFmtId="169" formatCode="0.000"/>
    </dxf>
    <dxf>
      <numFmt numFmtId="169" formatCode="0.000"/>
    </dxf>
    <dxf>
      <numFmt numFmtId="2" formatCode="0.00"/>
    </dxf>
    <dxf>
      <numFmt numFmtId="164" formatCode="0.0"/>
    </dxf>
    <dxf>
      <numFmt numFmtId="2" formatCode="0.00"/>
    </dxf>
    <dxf>
      <numFmt numFmtId="169" formatCode="0.000"/>
    </dxf>
    <dxf>
      <numFmt numFmtId="170" formatCode="0.0000"/>
    </dxf>
    <dxf>
      <numFmt numFmtId="170" formatCode="0.0000"/>
    </dxf>
    <dxf>
      <numFmt numFmtId="2" formatCode="0.00"/>
    </dxf>
    <dxf>
      <numFmt numFmtId="164" formatCode="0.0"/>
    </dxf>
    <dxf>
      <numFmt numFmtId="2" formatCode="0.00"/>
    </dxf>
    <dxf>
      <numFmt numFmtId="169" formatCode="0.000"/>
    </dxf>
    <dxf>
      <numFmt numFmtId="169" formatCode="0.0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64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ripi" refreshedDate="43078.956093287037" createdVersion="6" refreshedVersion="6" minRefreshableVersion="3" recordCount="26" xr:uid="{BA83A9E0-BFAE-4203-95A4-38AAF031EA82}">
  <cacheSource type="worksheet">
    <worksheetSource ref="J4:L30" sheet="Climbing Analysis"/>
  </cacheSource>
  <cacheFields count="4">
    <cacheField name="Team" numFmtId="0">
      <sharedItems containsSemiMixedTypes="0" containsString="0" containsNumber="1" containsInteger="1" minValue="263" maxValue="6746" count="26">
        <n v="263"/>
        <n v="329"/>
        <n v="353"/>
        <n v="358"/>
        <n v="514"/>
        <n v="527"/>
        <n v="810"/>
        <n v="870"/>
        <n v="871"/>
        <n v="1468"/>
        <n v="1751"/>
        <n v="2869"/>
        <n v="2872"/>
        <n v="2875"/>
        <n v="3171"/>
        <n v="3624"/>
        <n v="3950"/>
        <n v="4458"/>
        <n v="5016"/>
        <n v="5099"/>
        <n v="5659"/>
        <n v="5736"/>
        <n v="6422"/>
        <n v="6423"/>
        <n v="6706"/>
        <n v="6746"/>
      </sharedItems>
    </cacheField>
    <cacheField name="ClimbEffectiveness" numFmtId="9">
      <sharedItems containsSemiMixedTypes="0" containsString="0" containsNumber="1" minValue="0" maxValue="1"/>
    </cacheField>
    <cacheField name="Confidence" numFmtId="9">
      <sharedItems containsSemiMixedTypes="0" containsString="0" containsNumber="1" minValue="0.33333333333333331" maxValue="1"/>
    </cacheField>
    <cacheField name="RankComputation" numFmtId="0" formula="ClimbEffectiveness*100+Confiden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ripi" refreshedDate="43078.956093518522" createdVersion="6" refreshedVersion="6" minRefreshableVersion="3" recordCount="26" xr:uid="{79CE6F8A-B445-4A96-9D42-AC25EECAF6C2}">
  <cacheSource type="worksheet">
    <worksheetSource ref="J4:M30" sheet="Gears Delivery Analysis"/>
  </cacheSource>
  <cacheFields count="7">
    <cacheField name="Team" numFmtId="0">
      <sharedItems containsSemiMixedTypes="0" containsString="0" containsNumber="1" containsInteger="1" minValue="263" maxValue="6746" count="26">
        <n v="2872"/>
        <n v="527"/>
        <n v="358"/>
        <n v="6706"/>
        <n v="2869"/>
        <n v="329"/>
        <n v="5736"/>
        <n v="810"/>
        <n v="514"/>
        <n v="6423"/>
        <n v="5016"/>
        <n v="6746"/>
        <n v="1468"/>
        <n v="2875"/>
        <n v="263"/>
        <n v="6422"/>
        <n v="871"/>
        <n v="3171"/>
        <n v="3624"/>
        <n v="4458"/>
        <n v="870"/>
        <n v="3950"/>
        <n v="353"/>
        <n v="5659"/>
        <n v="1751"/>
        <n v="5099"/>
      </sharedItems>
    </cacheField>
    <cacheField name="GearsPlacedTotal" numFmtId="0">
      <sharedItems containsSemiMixedTypes="0" containsString="0" containsNumber="1" containsInteger="1" minValue="0" maxValue="12"/>
    </cacheField>
    <cacheField name="Matches" numFmtId="0">
      <sharedItems containsSemiMixedTypes="0" containsString="0" containsNumber="1" containsInteger="1" minValue="1" maxValue="3"/>
    </cacheField>
    <cacheField name="MaxMatches" numFmtId="0">
      <sharedItems containsSemiMixedTypes="0" containsString="0" containsNumber="1" containsInteger="1" minValue="3" maxValue="3"/>
    </cacheField>
    <cacheField name="AvgGearsPerMatch" numFmtId="0" formula="GearsPlacedTotal /Matches" databaseField="0"/>
    <cacheField name="Confidence" numFmtId="0" formula=" (Matches/MaxMatches)" databaseField="0"/>
    <cacheField name="Rank" numFmtId="0" formula="AvgGearsPerMatch *100+Confiden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ripi" refreshedDate="43078.956093749999" createdVersion="3" refreshedVersion="6" minRefreshableVersion="3" recordCount="42" xr:uid="{00000000-000A-0000-FFFF-FFFF8B000000}">
  <cacheSource type="worksheet">
    <worksheetSource ref="A1:I43" sheet="DataZReport"/>
  </cacheSource>
  <cacheFields count="9">
    <cacheField name="TeamNumber" numFmtId="0">
      <sharedItems containsSemiMixedTypes="0" containsString="0" containsNumber="1" containsInteger="1" minValue="263" maxValue="6746" count="26">
        <n v="2872"/>
        <n v="3950"/>
        <n v="5016"/>
        <n v="6706"/>
        <n v="6746"/>
        <n v="810"/>
        <n v="329"/>
        <n v="353"/>
        <n v="5099"/>
        <n v="5736"/>
        <n v="6422"/>
        <n v="6423"/>
        <n v="1751"/>
        <n v="2875"/>
        <n v="358"/>
        <n v="4458"/>
        <n v="527"/>
        <n v="871"/>
        <n v="3171"/>
        <n v="514"/>
        <n v="870"/>
        <n v="1468"/>
        <n v="2869"/>
        <n v="3624"/>
        <n v="5659"/>
        <n v="263"/>
      </sharedItems>
    </cacheField>
    <cacheField name="TeamMatch" numFmtId="0">
      <sharedItems containsSemiMixedTypes="0" containsString="0" containsNumber="1" containsInteger="1" minValue="12" maxValue="201"/>
    </cacheField>
    <cacheField name="DataPoints" numFmtId="0">
      <sharedItems containsSemiMixedTypes="0" containsString="0" containsNumber="1" containsInteger="1" minValue="1535" maxValue="1862"/>
    </cacheField>
    <cacheField name="FeetTravelled" numFmtId="0">
      <sharedItems containsSemiMixedTypes="0" containsString="0" containsNumber="1" minValue="269.95999999999998" maxValue="658.49"/>
    </cacheField>
    <cacheField name="RobotColor" numFmtId="0">
      <sharedItems/>
    </cacheField>
    <cacheField name="GearsInferredAcquiredAtDispenser" numFmtId="0">
      <sharedItems containsSemiMixedTypes="0" containsString="0" containsNumber="1" containsInteger="1" minValue="0" maxValue="4"/>
    </cacheField>
    <cacheField name="GearsInferredPlacedOntoPeg" numFmtId="0">
      <sharedItems containsSemiMixedTypes="0" containsString="0" containsNumber="1" containsInteger="1" minValue="0" maxValue="5"/>
    </cacheField>
    <cacheField name="RobotWasInPositionToClimbAtCorrectTime" numFmtId="0">
      <sharedItems count="2">
        <s v=" True"/>
        <s v=" False"/>
      </sharedItems>
    </cacheField>
    <cacheField name="MaxSpeed" numFmtId="0">
      <sharedItems containsSemiMixedTypes="0" containsString="0" containsNumber="1" minValue="1.13137084989845" maxValue="627.93817056352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ripi" refreshedDate="43078.981350578702" createdVersion="6" refreshedVersion="6" minRefreshableVersion="3" recordCount="26" xr:uid="{E28EAB2B-F6C3-4C6D-BFCF-6B65E4B558DC}">
  <cacheSource type="worksheet">
    <worksheetSource ref="E4:I30" sheet="Overall Ranking"/>
  </cacheSource>
  <cacheFields count="5">
    <cacheField name="Team" numFmtId="0">
      <sharedItems containsSemiMixedTypes="0" containsString="0" containsNumber="1" containsInteger="1" minValue="263" maxValue="6746" count="26">
        <n v="527"/>
        <n v="2872"/>
        <n v="358"/>
        <n v="6746"/>
        <n v="5016"/>
        <n v="1468"/>
        <n v="2875"/>
        <n v="2869"/>
        <n v="5736"/>
        <n v="329"/>
        <n v="6422"/>
        <n v="263"/>
        <n v="3171"/>
        <n v="6706"/>
        <n v="514"/>
        <n v="810"/>
        <n v="6423"/>
        <n v="3624"/>
        <n v="871"/>
        <n v="4458"/>
        <n v="5659"/>
        <n v="870"/>
        <n v="353"/>
        <n v="1751"/>
        <n v="3950"/>
        <n v="5099"/>
      </sharedItems>
    </cacheField>
    <cacheField name="Climbing" numFmtId="2">
      <sharedItems containsSemiMixedTypes="0" containsString="0" containsNumber="1" minValue="0" maxValue="1"/>
    </cacheField>
    <cacheField name="Gears" numFmtId="2">
      <sharedItems containsSemiMixedTypes="0" containsString="0" containsNumber="1" minValue="0" maxValue="1"/>
    </cacheField>
    <cacheField name="Distance" numFmtId="2">
      <sharedItems containsSemiMixedTypes="0" containsString="0" containsNumber="1" minValue="0" maxValue="1"/>
    </cacheField>
    <cacheField name="Score" numFmtId="2">
      <sharedItems containsSemiMixedTypes="0" containsString="0" containsNumber="1" minValue="0.11281122868744622" maxValue="0.94108616774027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0"/>
    <n v="0.33333333333333331"/>
  </r>
  <r>
    <x v="1"/>
    <n v="1"/>
    <n v="0.66666666666666663"/>
  </r>
  <r>
    <x v="2"/>
    <n v="1"/>
    <n v="0.33333333333333331"/>
  </r>
  <r>
    <x v="3"/>
    <n v="1"/>
    <n v="0.66666666666666663"/>
  </r>
  <r>
    <x v="4"/>
    <n v="1"/>
    <n v="0.66666666666666663"/>
  </r>
  <r>
    <x v="5"/>
    <n v="1"/>
    <n v="0.66666666666666663"/>
  </r>
  <r>
    <x v="6"/>
    <n v="0.33333333333333331"/>
    <n v="1"/>
  </r>
  <r>
    <x v="7"/>
    <n v="1"/>
    <n v="0.33333333333333331"/>
  </r>
  <r>
    <x v="8"/>
    <n v="1"/>
    <n v="0.66666666666666663"/>
  </r>
  <r>
    <x v="9"/>
    <n v="1"/>
    <n v="0.33333333333333331"/>
  </r>
  <r>
    <x v="10"/>
    <n v="1"/>
    <n v="0.33333333333333331"/>
  </r>
  <r>
    <x v="11"/>
    <n v="0.5"/>
    <n v="0.66666666666666663"/>
  </r>
  <r>
    <x v="12"/>
    <n v="1"/>
    <n v="1"/>
  </r>
  <r>
    <x v="13"/>
    <n v="1"/>
    <n v="0.33333333333333331"/>
  </r>
  <r>
    <x v="14"/>
    <n v="1"/>
    <n v="0.33333333333333331"/>
  </r>
  <r>
    <x v="15"/>
    <n v="1"/>
    <n v="0.33333333333333331"/>
  </r>
  <r>
    <x v="16"/>
    <n v="1"/>
    <n v="0.33333333333333331"/>
  </r>
  <r>
    <x v="17"/>
    <n v="0.5"/>
    <n v="0.66666666666666663"/>
  </r>
  <r>
    <x v="18"/>
    <n v="1"/>
    <n v="0.33333333333333331"/>
  </r>
  <r>
    <x v="19"/>
    <n v="0"/>
    <n v="0.66666666666666663"/>
  </r>
  <r>
    <x v="20"/>
    <n v="1"/>
    <n v="0.33333333333333331"/>
  </r>
  <r>
    <x v="21"/>
    <n v="1"/>
    <n v="0.66666666666666663"/>
  </r>
  <r>
    <x v="22"/>
    <n v="1"/>
    <n v="0.33333333333333331"/>
  </r>
  <r>
    <x v="23"/>
    <n v="1"/>
    <n v="0.66666666666666663"/>
  </r>
  <r>
    <x v="24"/>
    <n v="0"/>
    <n v="1"/>
  </r>
  <r>
    <x v="25"/>
    <n v="1"/>
    <n v="0.333333333333333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2"/>
    <n v="3"/>
    <n v="3"/>
  </r>
  <r>
    <x v="1"/>
    <n v="9"/>
    <n v="2"/>
    <n v="3"/>
  </r>
  <r>
    <x v="2"/>
    <n v="8"/>
    <n v="2"/>
    <n v="3"/>
  </r>
  <r>
    <x v="3"/>
    <n v="8"/>
    <n v="3"/>
    <n v="3"/>
  </r>
  <r>
    <x v="4"/>
    <n v="7"/>
    <n v="2"/>
    <n v="3"/>
  </r>
  <r>
    <x v="5"/>
    <n v="6"/>
    <n v="2"/>
    <n v="3"/>
  </r>
  <r>
    <x v="6"/>
    <n v="6"/>
    <n v="2"/>
    <n v="3"/>
  </r>
  <r>
    <x v="7"/>
    <n v="6"/>
    <n v="3"/>
    <n v="3"/>
  </r>
  <r>
    <x v="8"/>
    <n v="5"/>
    <n v="2"/>
    <n v="3"/>
  </r>
  <r>
    <x v="9"/>
    <n v="4"/>
    <n v="2"/>
    <n v="3"/>
  </r>
  <r>
    <x v="10"/>
    <n v="4"/>
    <n v="1"/>
    <n v="3"/>
  </r>
  <r>
    <x v="11"/>
    <n v="4"/>
    <n v="1"/>
    <n v="3"/>
  </r>
  <r>
    <x v="12"/>
    <n v="4"/>
    <n v="1"/>
    <n v="3"/>
  </r>
  <r>
    <x v="13"/>
    <n v="4"/>
    <n v="1"/>
    <n v="3"/>
  </r>
  <r>
    <x v="14"/>
    <n v="3"/>
    <n v="1"/>
    <n v="3"/>
  </r>
  <r>
    <x v="15"/>
    <n v="3"/>
    <n v="1"/>
    <n v="3"/>
  </r>
  <r>
    <x v="16"/>
    <n v="3"/>
    <n v="2"/>
    <n v="3"/>
  </r>
  <r>
    <x v="17"/>
    <n v="3"/>
    <n v="1"/>
    <n v="3"/>
  </r>
  <r>
    <x v="18"/>
    <n v="2"/>
    <n v="1"/>
    <n v="3"/>
  </r>
  <r>
    <x v="19"/>
    <n v="2"/>
    <n v="2"/>
    <n v="3"/>
  </r>
  <r>
    <x v="20"/>
    <n v="1"/>
    <n v="1"/>
    <n v="3"/>
  </r>
  <r>
    <x v="21"/>
    <n v="1"/>
    <n v="1"/>
    <n v="3"/>
  </r>
  <r>
    <x v="22"/>
    <n v="1"/>
    <n v="1"/>
    <n v="3"/>
  </r>
  <r>
    <x v="23"/>
    <n v="1"/>
    <n v="1"/>
    <n v="3"/>
  </r>
  <r>
    <x v="24"/>
    <n v="1"/>
    <n v="1"/>
    <n v="3"/>
  </r>
  <r>
    <x v="25"/>
    <n v="0"/>
    <n v="2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01"/>
    <n v="1734"/>
    <n v="507.82"/>
    <s v=" Red"/>
    <n v="3"/>
    <n v="4"/>
    <x v="0"/>
    <n v="428.80530416710201"/>
  </r>
  <r>
    <x v="1"/>
    <n v="101"/>
    <n v="1734"/>
    <n v="281.7"/>
    <s v=" Blue"/>
    <n v="0"/>
    <n v="1"/>
    <x v="0"/>
    <n v="60.579544286578297"/>
  </r>
  <r>
    <x v="2"/>
    <n v="101"/>
    <n v="1721"/>
    <n v="525.13"/>
    <s v=" Blue"/>
    <n v="4"/>
    <n v="4"/>
    <x v="0"/>
    <n v="38.888141377542198"/>
  </r>
  <r>
    <x v="3"/>
    <n v="101"/>
    <n v="1661"/>
    <n v="344.14"/>
    <s v=" Red"/>
    <n v="2"/>
    <n v="3"/>
    <x v="1"/>
    <n v="627.93817056352304"/>
  </r>
  <r>
    <x v="4"/>
    <n v="101"/>
    <n v="1731"/>
    <n v="438.93"/>
    <s v=" Blue"/>
    <n v="3"/>
    <n v="4"/>
    <x v="0"/>
    <n v="492.68480132957302"/>
  </r>
  <r>
    <x v="5"/>
    <n v="101"/>
    <n v="1734"/>
    <n v="326.04000000000002"/>
    <s v=" Red"/>
    <n v="1"/>
    <n v="2"/>
    <x v="1"/>
    <n v="61.158679651604999"/>
  </r>
  <r>
    <x v="6"/>
    <n v="103"/>
    <n v="1751"/>
    <n v="432.31"/>
    <s v=" Blue"/>
    <n v="3"/>
    <n v="3"/>
    <x v="0"/>
    <n v="1.2999999999999501"/>
  </r>
  <r>
    <x v="7"/>
    <n v="103"/>
    <n v="1611"/>
    <n v="479.51"/>
    <s v=" Blue"/>
    <n v="0"/>
    <n v="1"/>
    <x v="0"/>
    <n v="1.52315462117279"/>
  </r>
  <r>
    <x v="8"/>
    <n v="103"/>
    <n v="1685"/>
    <n v="413.49"/>
    <s v=" Red"/>
    <n v="0"/>
    <n v="0"/>
    <x v="1"/>
    <n v="261.863930023519"/>
  </r>
  <r>
    <x v="9"/>
    <n v="103"/>
    <n v="1751"/>
    <n v="373.57"/>
    <s v=" Blue"/>
    <n v="2"/>
    <n v="3"/>
    <x v="0"/>
    <n v="343.81287269504202"/>
  </r>
  <r>
    <x v="10"/>
    <n v="103"/>
    <n v="1747"/>
    <n v="441.89"/>
    <s v=" Red"/>
    <n v="2"/>
    <n v="3"/>
    <x v="0"/>
    <n v="69.987359840804004"/>
  </r>
  <r>
    <x v="11"/>
    <n v="103"/>
    <n v="1749"/>
    <n v="420.67"/>
    <s v=" Red"/>
    <n v="1"/>
    <n v="2"/>
    <x v="0"/>
    <n v="54.8772757799535"/>
  </r>
  <r>
    <x v="12"/>
    <n v="104"/>
    <n v="1572"/>
    <n v="337.74"/>
    <s v=" Blue"/>
    <n v="0"/>
    <n v="1"/>
    <x v="0"/>
    <n v="4.8052055106935798"/>
  </r>
  <r>
    <x v="13"/>
    <n v="104"/>
    <n v="1568"/>
    <n v="443.62"/>
    <s v=" Blue"/>
    <n v="3"/>
    <n v="4"/>
    <x v="0"/>
    <n v="3.92045915678254"/>
  </r>
  <r>
    <x v="14"/>
    <n v="104"/>
    <n v="1590"/>
    <n v="658.49"/>
    <s v=" Blue"/>
    <n v="4"/>
    <n v="5"/>
    <x v="0"/>
    <n v="102.86583934247901"/>
  </r>
  <r>
    <x v="15"/>
    <n v="104"/>
    <n v="1563"/>
    <n v="332.93"/>
    <s v=" Red"/>
    <n v="0"/>
    <n v="1"/>
    <x v="1"/>
    <n v="5.6142675390472796"/>
  </r>
  <r>
    <x v="16"/>
    <n v="104"/>
    <n v="1590"/>
    <n v="537.1"/>
    <s v=" Red"/>
    <n v="3"/>
    <n v="4"/>
    <x v="0"/>
    <n v="36.788737409007098"/>
  </r>
  <r>
    <x v="17"/>
    <n v="104"/>
    <n v="1588"/>
    <n v="319.27999999999997"/>
    <s v=" Red"/>
    <n v="1"/>
    <n v="2"/>
    <x v="0"/>
    <n v="2.1260291625469301"/>
  </r>
  <r>
    <x v="0"/>
    <n v="105"/>
    <n v="1603"/>
    <n v="522.36"/>
    <s v=" Red"/>
    <n v="3"/>
    <n v="4"/>
    <x v="0"/>
    <n v="69.041351423628797"/>
  </r>
  <r>
    <x v="18"/>
    <n v="105"/>
    <n v="1600"/>
    <n v="433.59"/>
    <s v=" Blue"/>
    <n v="2"/>
    <n v="3"/>
    <x v="0"/>
    <n v="10.868788611166799"/>
  </r>
  <r>
    <x v="19"/>
    <n v="105"/>
    <n v="1564"/>
    <n v="269.95999999999998"/>
    <s v=" Blue"/>
    <n v="1"/>
    <n v="2"/>
    <x v="0"/>
    <n v="2.54950975679639"/>
  </r>
  <r>
    <x v="3"/>
    <n v="105"/>
    <n v="1573"/>
    <n v="393.54"/>
    <s v=" Red"/>
    <n v="1"/>
    <n v="2"/>
    <x v="1"/>
    <n v="4.4181444068748998"/>
  </r>
  <r>
    <x v="5"/>
    <n v="105"/>
    <n v="1605"/>
    <n v="300.42"/>
    <s v=" Red"/>
    <n v="1"/>
    <n v="2"/>
    <x v="1"/>
    <n v="16.339230390656802"/>
  </r>
  <r>
    <x v="20"/>
    <n v="105"/>
    <n v="1606"/>
    <n v="334.43"/>
    <s v=" Blue"/>
    <n v="0"/>
    <n v="1"/>
    <x v="0"/>
    <n v="28.051517056738199"/>
  </r>
  <r>
    <x v="21"/>
    <n v="12"/>
    <n v="1858"/>
    <n v="634.25"/>
    <s v=" Red"/>
    <n v="3"/>
    <n v="4"/>
    <x v="0"/>
    <n v="4.1773197148410803"/>
  </r>
  <r>
    <x v="22"/>
    <n v="12"/>
    <n v="1861"/>
    <n v="488.88"/>
    <s v=" Blue"/>
    <n v="3"/>
    <n v="4"/>
    <x v="0"/>
    <n v="55.696523858723502"/>
  </r>
  <r>
    <x v="14"/>
    <n v="12"/>
    <n v="1860"/>
    <n v="452.89"/>
    <s v=" Red"/>
    <n v="2"/>
    <n v="3"/>
    <x v="0"/>
    <n v="4.5694638635183402"/>
  </r>
  <r>
    <x v="23"/>
    <n v="12"/>
    <n v="1860"/>
    <n v="360.47"/>
    <s v=" Blue"/>
    <n v="1"/>
    <n v="2"/>
    <x v="0"/>
    <n v="3.60138862107382"/>
  </r>
  <r>
    <x v="8"/>
    <n v="12"/>
    <n v="1862"/>
    <n v="305.07"/>
    <s v=" Red"/>
    <n v="0"/>
    <n v="0"/>
    <x v="1"/>
    <n v="5.1788029504896302"/>
  </r>
  <r>
    <x v="24"/>
    <n v="12"/>
    <n v="1858"/>
    <n v="394.47"/>
    <s v=" Blue"/>
    <n v="0"/>
    <n v="1"/>
    <x v="0"/>
    <n v="1.13137084989845"/>
  </r>
  <r>
    <x v="25"/>
    <n v="17"/>
    <n v="1561"/>
    <n v="464.8"/>
    <s v=" Red"/>
    <n v="3"/>
    <n v="3"/>
    <x v="1"/>
    <n v="221.72299551567201"/>
  </r>
  <r>
    <x v="22"/>
    <n v="17"/>
    <n v="1572"/>
    <n v="408.2"/>
    <s v=" Red"/>
    <n v="2"/>
    <n v="3"/>
    <x v="1"/>
    <n v="30.303919622692099"/>
  </r>
  <r>
    <x v="6"/>
    <n v="17"/>
    <n v="1574"/>
    <n v="456.27"/>
    <s v=" Blue"/>
    <n v="2"/>
    <n v="3"/>
    <x v="0"/>
    <n v="25.566115600100101"/>
  </r>
  <r>
    <x v="19"/>
    <n v="17"/>
    <n v="1535"/>
    <n v="383.3"/>
    <s v=" Red"/>
    <n v="2"/>
    <n v="3"/>
    <x v="0"/>
    <n v="2.6683328128252701"/>
  </r>
  <r>
    <x v="9"/>
    <n v="17"/>
    <n v="1574"/>
    <n v="361.39"/>
    <s v=" Blue"/>
    <n v="2"/>
    <n v="3"/>
    <x v="0"/>
    <n v="42.857596500917403"/>
  </r>
  <r>
    <x v="11"/>
    <n v="17"/>
    <n v="1573"/>
    <n v="366.47"/>
    <s v=" Blue"/>
    <n v="1"/>
    <n v="2"/>
    <x v="0"/>
    <n v="376.22408158823703"/>
  </r>
  <r>
    <x v="0"/>
    <n v="201"/>
    <n v="1718"/>
    <n v="573.98"/>
    <s v=" Red"/>
    <n v="3"/>
    <n v="4"/>
    <x v="0"/>
    <n v="242.93683975401399"/>
  </r>
  <r>
    <x v="15"/>
    <n v="201"/>
    <n v="1702"/>
    <n v="292.14999999999998"/>
    <s v=" Blue"/>
    <n v="0"/>
    <n v="1"/>
    <x v="0"/>
    <n v="2.7202941017471098"/>
  </r>
  <r>
    <x v="16"/>
    <n v="201"/>
    <n v="1718"/>
    <n v="628.24"/>
    <s v=" Blue"/>
    <n v="4"/>
    <n v="5"/>
    <x v="0"/>
    <n v="2.8415460269669"/>
  </r>
  <r>
    <x v="3"/>
    <n v="201"/>
    <n v="1708"/>
    <n v="498.24"/>
    <s v=" Red"/>
    <n v="2"/>
    <n v="3"/>
    <x v="1"/>
    <n v="5.2153619241621199"/>
  </r>
  <r>
    <x v="5"/>
    <n v="201"/>
    <n v="1709"/>
    <n v="338.26"/>
    <s v=" Red"/>
    <n v="1"/>
    <n v="2"/>
    <x v="0"/>
    <n v="7.46726188103779"/>
  </r>
  <r>
    <x v="17"/>
    <n v="201"/>
    <n v="1717"/>
    <n v="321.61"/>
    <s v=" Blue"/>
    <n v="0"/>
    <n v="1"/>
    <x v="0"/>
    <n v="17.4527489855274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0.8571428571428571"/>
    <n v="1"/>
    <n v="0.919716552987075"/>
    <n v="0.94108616774027209"/>
  </r>
  <r>
    <x v="1"/>
    <n v="1"/>
    <n v="0.93333333333333335"/>
    <n v="0.77571060803099878"/>
    <n v="0.92180878827286639"/>
  </r>
  <r>
    <x v="2"/>
    <n v="0.8571428571428571"/>
    <n v="0.8666666666666667"/>
    <n v="1"/>
    <n v="0.89047619047619042"/>
  </r>
  <r>
    <x v="3"/>
    <n v="0.7142857142857143"/>
    <n v="0.8"/>
    <n v="0.41728814458982461"/>
    <n v="0.69774334320367926"/>
  </r>
  <r>
    <x v="4"/>
    <n v="0.7142857142857143"/>
    <n v="0.8"/>
    <n v="0.64606279359855623"/>
    <n v="0.74349827300542559"/>
  </r>
  <r>
    <x v="5"/>
    <n v="0.7142857142857143"/>
    <n v="0.8"/>
    <n v="0.93566708245972552"/>
    <n v="0.80141913077765947"/>
  </r>
  <r>
    <x v="6"/>
    <n v="0.7142857142857143"/>
    <n v="0.8"/>
    <n v="0.42973539637463842"/>
    <n v="0.70023279356064205"/>
  </r>
  <r>
    <x v="7"/>
    <n v="0.5714285714285714"/>
    <n v="0.73333333333333328"/>
    <n v="0.54985535709546429"/>
    <n v="0.64806630951433097"/>
  </r>
  <r>
    <x v="8"/>
    <n v="0.8571428571428571"/>
    <n v="0.66666666666666663"/>
    <n v="0.2438228190769394"/>
    <n v="0.63924075429157823"/>
  </r>
  <r>
    <x v="9"/>
    <n v="0.8571428571428571"/>
    <n v="0.66666666666666663"/>
    <n v="0.46330847421640697"/>
    <n v="0.68313788531947184"/>
  </r>
  <r>
    <x v="10"/>
    <n v="0.7142857142857143"/>
    <n v="0.6"/>
    <n v="0.42514397940497356"/>
    <n v="0.599314510166709"/>
  </r>
  <r>
    <x v="11"/>
    <n v="0"/>
    <n v="0.6"/>
    <n v="0.4859470792749277"/>
    <n v="0.39718941585498552"/>
  </r>
  <r>
    <x v="12"/>
    <n v="0.7142857142857143"/>
    <n v="0.6"/>
    <n v="0.40311579394357594"/>
    <n v="0.59490887307442941"/>
  </r>
  <r>
    <x v="13"/>
    <n v="0.2857142857142857"/>
    <n v="0.53333333333333333"/>
    <n v="0.57469678070012475"/>
    <n v="0.46732030852097728"/>
  </r>
  <r>
    <x v="14"/>
    <n v="0.8571428571428571"/>
    <n v="0.46666666666666667"/>
    <n v="0.26964622203349348"/>
    <n v="0.54440543488288917"/>
  </r>
  <r>
    <x v="15"/>
    <n v="0.42857142857142855"/>
    <n v="0.4"/>
    <n v="0.15011014092730698"/>
    <n v="0.35859345675688997"/>
  </r>
  <r>
    <x v="16"/>
    <n v="0.8571428571428571"/>
    <n v="0.33333333333333331"/>
    <n v="0.36882613657474989"/>
    <n v="0.49757475112447375"/>
  </r>
  <r>
    <x v="17"/>
    <n v="0.7142857142857143"/>
    <n v="0.26666666666666666"/>
    <n v="0.20905544202340837"/>
    <n v="0.38943013602372928"/>
  </r>
  <r>
    <x v="18"/>
    <n v="0.8571428571428571"/>
    <n v="0.2"/>
    <n v="0.1059210700920938"/>
    <n v="0.37832707116127584"/>
  </r>
  <r>
    <x v="19"/>
    <n v="0.5714285714285714"/>
    <n v="0.13333333333333333"/>
    <n v="0.13596433026354207"/>
    <n v="0.26528810414794651"/>
  </r>
  <r>
    <x v="20"/>
    <n v="0.7142857142857143"/>
    <n v="6.6666666666666666E-2"/>
    <n v="0.29929138246768766"/>
    <n v="0.3074773241125851"/>
  </r>
  <r>
    <x v="21"/>
    <n v="0.7142857142857143"/>
    <n v="6.6666666666666666E-2"/>
    <n v="0.1399453276360838"/>
    <n v="0.27560811314626438"/>
  </r>
  <r>
    <x v="22"/>
    <n v="0.7142857142857143"/>
    <n v="6.6666666666666666E-2"/>
    <n v="0.52498739350832024"/>
    <n v="0.35261652632071167"/>
  </r>
  <r>
    <x v="23"/>
    <n v="0.7142857142857143"/>
    <n v="6.6666666666666666E-2"/>
    <n v="0.14873006183815923"/>
    <n v="0.27736505998667943"/>
  </r>
  <r>
    <x v="24"/>
    <n v="0.7142857142857143"/>
    <n v="6.6666666666666666E-2"/>
    <n v="0"/>
    <n v="0.2476190476190476"/>
  </r>
  <r>
    <x v="25"/>
    <n v="0.14285714285714285"/>
    <n v="0"/>
    <n v="0.34977042915151679"/>
    <n v="0.11281122868744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C5734-99A8-4B57-9031-590E2BDF23C5}" name="PivotTable6" cacheId="1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C30" firstHeaderRow="0" firstDataRow="1" firstDataCol="1"/>
  <pivotFields count="5">
    <pivotField axis="axisRow" subtotalTop="0" showAll="0" sortType="descending">
      <items count="27">
        <item x="11"/>
        <item x="9"/>
        <item x="22"/>
        <item x="2"/>
        <item x="14"/>
        <item x="0"/>
        <item x="15"/>
        <item x="21"/>
        <item x="18"/>
        <item x="5"/>
        <item x="23"/>
        <item x="7"/>
        <item x="1"/>
        <item x="6"/>
        <item x="12"/>
        <item x="17"/>
        <item x="24"/>
        <item x="19"/>
        <item x="4"/>
        <item x="25"/>
        <item x="20"/>
        <item x="8"/>
        <item x="10"/>
        <item x="16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ubtotalTop="0" showAll="0"/>
    <pivotField numFmtId="2" subtotalTop="0" showAll="0"/>
    <pivotField numFmtId="2" subtotalTop="0" showAll="0"/>
    <pivotField dataField="1" numFmtId="2" subtotalTop="0" showAll="0"/>
  </pivotFields>
  <rowFields count="1">
    <field x="0"/>
  </rowFields>
  <rowItems count="26">
    <i>
      <x v="5"/>
    </i>
    <i>
      <x v="12"/>
    </i>
    <i>
      <x v="3"/>
    </i>
    <i>
      <x v="9"/>
    </i>
    <i>
      <x v="18"/>
    </i>
    <i>
      <x v="13"/>
    </i>
    <i>
      <x v="25"/>
    </i>
    <i>
      <x v="1"/>
    </i>
    <i>
      <x v="11"/>
    </i>
    <i>
      <x v="21"/>
    </i>
    <i>
      <x v="22"/>
    </i>
    <i>
      <x v="14"/>
    </i>
    <i>
      <x v="4"/>
    </i>
    <i>
      <x v="23"/>
    </i>
    <i>
      <x v="24"/>
    </i>
    <i>
      <x/>
    </i>
    <i>
      <x v="15"/>
    </i>
    <i>
      <x v="8"/>
    </i>
    <i>
      <x v="6"/>
    </i>
    <i>
      <x v="2"/>
    </i>
    <i>
      <x v="20"/>
    </i>
    <i>
      <x v="10"/>
    </i>
    <i>
      <x v="7"/>
    </i>
    <i>
      <x v="17"/>
    </i>
    <i>
      <x v="16"/>
    </i>
    <i>
      <x v="19"/>
    </i>
  </rowItems>
  <colFields count="1">
    <field x="-2"/>
  </colFields>
  <colItems count="2">
    <i>
      <x/>
    </i>
    <i i="1">
      <x v="1"/>
    </i>
  </colItems>
  <dataFields count="2">
    <dataField name="Sum of Score" fld="4" baseField="0" baseItem="0" numFmtId="169"/>
    <dataField name="Overall Rank" fld="4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8"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91F0F-1E03-4B5E-B48E-BD95C7E4AC6B}" name="PivotTable5" cacheId="1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4:C30" firstHeaderRow="0" firstDataRow="1" firstDataCol="1"/>
  <pivotFields count="4">
    <pivotField axis="axisRow" subtotalTop="0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ubtotalTop="0" showAll="0"/>
    <pivotField dataField="1" numFmtId="9" subtotalTop="0" showAll="0"/>
    <pivotField dataField="1" dragToRow="0" dragToCol="0" dragToPage="0" showAll="0"/>
  </pivotFields>
  <rowFields count="1">
    <field x="0"/>
  </rowFields>
  <rowItems count="26">
    <i>
      <x v="12"/>
    </i>
    <i>
      <x v="5"/>
    </i>
    <i>
      <x v="23"/>
    </i>
    <i>
      <x v="21"/>
    </i>
    <i>
      <x v="3"/>
    </i>
    <i>
      <x v="1"/>
    </i>
    <i>
      <x v="4"/>
    </i>
    <i>
      <x v="8"/>
    </i>
    <i>
      <x v="2"/>
    </i>
    <i>
      <x v="16"/>
    </i>
    <i>
      <x v="15"/>
    </i>
    <i>
      <x v="7"/>
    </i>
    <i>
      <x v="18"/>
    </i>
    <i>
      <x v="20"/>
    </i>
    <i>
      <x v="14"/>
    </i>
    <i>
      <x v="22"/>
    </i>
    <i>
      <x v="9"/>
    </i>
    <i>
      <x v="25"/>
    </i>
    <i>
      <x v="10"/>
    </i>
    <i>
      <x v="13"/>
    </i>
    <i>
      <x v="11"/>
    </i>
    <i>
      <x v="17"/>
    </i>
    <i>
      <x v="6"/>
    </i>
    <i>
      <x v="24"/>
    </i>
    <i>
      <x v="19"/>
    </i>
    <i>
      <x/>
    </i>
  </rowItems>
  <colFields count="1">
    <field x="-2"/>
  </colFields>
  <colItems count="2">
    <i>
      <x/>
    </i>
    <i i="1">
      <x v="1"/>
    </i>
  </colItems>
  <dataFields count="2">
    <dataField name="Rank" fld="3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TheConfidence" fld="2" baseField="0" baseItem="12" numFmtId="9"/>
  </dataFields>
  <formats count="5">
    <format dxfId="30">
      <pivotArea collapsedLevelsAreSubtotals="1" fieldPosition="0">
        <references count="1">
          <reference field="0" count="0"/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75630-8F62-433A-A836-A1E7AAB38020}" name="PivotTable4" cacheId="11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E3:H31" firstHeaderRow="1" firstDataRow="2" firstDataCol="1"/>
  <pivotFields count="9">
    <pivotField axis="axisRow" subtotalTop="0" showAll="0">
      <items count="27">
        <item x="25"/>
        <item x="6"/>
        <item x="7"/>
        <item x="14"/>
        <item x="19"/>
        <item x="16"/>
        <item x="5"/>
        <item x="20"/>
        <item x="17"/>
        <item x="21"/>
        <item x="12"/>
        <item x="22"/>
        <item x="0"/>
        <item x="13"/>
        <item x="18"/>
        <item x="23"/>
        <item x="1"/>
        <item x="15"/>
        <item x="2"/>
        <item x="8"/>
        <item x="24"/>
        <item x="9"/>
        <item x="10"/>
        <item x="11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3">
        <item x="1"/>
        <item x="0"/>
        <item t="default"/>
      </items>
    </pivotField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RobotWasInPositionToClimbAtCorrectTime" fld="7" subtotal="count" baseField="0" baseItem="0"/>
  </dataFields>
  <formats count="5">
    <format dxfId="44">
      <pivotArea outline="0" collapsedLevelsAreSubtotals="1" fieldPosition="0"/>
    </format>
    <format dxfId="43">
      <pivotArea field="7" type="button" dataOnly="0" labelOnly="1" outline="0" axis="axisCol" fieldPosition="0"/>
    </format>
    <format dxfId="42">
      <pivotArea type="topRight" dataOnly="0" labelOnly="1" outline="0" fieldPosition="0"/>
    </format>
    <format dxfId="41">
      <pivotArea dataOnly="0" labelOnly="1" fieldPosition="0">
        <references count="1">
          <reference field="7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A0840-E877-435B-80D9-F4E9B76089CB}" name="PivotTable3" cacheId="1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D30" firstHeaderRow="0" firstDataRow="1" firstDataCol="1"/>
  <pivotFields count="7">
    <pivotField axis="axisRow" subtotalTop="0" showAll="0" sortType="descending">
      <items count="27">
        <item x="14"/>
        <item x="5"/>
        <item x="22"/>
        <item x="2"/>
        <item x="8"/>
        <item x="1"/>
        <item x="7"/>
        <item x="20"/>
        <item x="16"/>
        <item x="12"/>
        <item x="24"/>
        <item x="4"/>
        <item x="0"/>
        <item x="13"/>
        <item x="17"/>
        <item x="18"/>
        <item x="21"/>
        <item x="19"/>
        <item x="10"/>
        <item x="25"/>
        <item x="23"/>
        <item x="6"/>
        <item x="15"/>
        <item x="9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howAll="0"/>
    <pivotField dataField="1" dragToRow="0" dragToCol="0" dragToPage="0" showAll="0"/>
    <pivotField dataField="1" dragToRow="0" dragToCol="0" dragToPage="0" showAll="0"/>
    <pivotField dataField="1" dragToRow="0" dragToCol="0" dragToPage="0" showAll="0"/>
  </pivotFields>
  <rowFields count="1">
    <field x="0"/>
  </rowFields>
  <rowItems count="26">
    <i>
      <x v="5"/>
    </i>
    <i>
      <x v="12"/>
    </i>
    <i>
      <x v="3"/>
    </i>
    <i>
      <x v="25"/>
    </i>
    <i>
      <x v="18"/>
    </i>
    <i>
      <x v="9"/>
    </i>
    <i>
      <x v="13"/>
    </i>
    <i>
      <x v="11"/>
    </i>
    <i>
      <x v="21"/>
    </i>
    <i>
      <x v="1"/>
    </i>
    <i>
      <x v="22"/>
    </i>
    <i>
      <x/>
    </i>
    <i>
      <x v="14"/>
    </i>
    <i>
      <x v="24"/>
    </i>
    <i>
      <x v="4"/>
    </i>
    <i>
      <x v="6"/>
    </i>
    <i>
      <x v="23"/>
    </i>
    <i>
      <x v="15"/>
    </i>
    <i>
      <x v="8"/>
    </i>
    <i>
      <x v="17"/>
    </i>
    <i>
      <x v="20"/>
    </i>
    <i>
      <x v="7"/>
    </i>
    <i>
      <x v="2"/>
    </i>
    <i>
      <x v="10"/>
    </i>
    <i>
      <x v="16"/>
    </i>
    <i>
      <x v="19"/>
    </i>
  </rowItems>
  <colFields count="1">
    <field x="-2"/>
  </colFields>
  <colItems count="3">
    <i>
      <x/>
    </i>
    <i i="1">
      <x v="1"/>
    </i>
    <i i="2">
      <x v="2"/>
    </i>
  </colItems>
  <dataFields count="3">
    <dataField name="GearRank" fld="6" baseField="0" baseItem="5">
      <extLst>
        <ext xmlns:x14="http://schemas.microsoft.com/office/spreadsheetml/2009/9/main" uri="{E15A36E0-9728-4e99-A89B-3F7291B0FE68}">
          <x14:dataField pivotShowAs="rankDescending"/>
        </ext>
      </extLst>
    </dataField>
    <dataField name="GearsPerMatch" fld="4" baseField="0" baseItem="5" numFmtId="164"/>
    <dataField name="TheConfidence" fld="5" baseField="0" baseItem="5" numFmtId="9"/>
  </dataFields>
  <formats count="5"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95397-0EA4-4F1B-A636-B209E322409B}" name="PivotTable1" cacheId="11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F3:H31" firstHeaderRow="1" firstDataRow="2" firstDataCol="1"/>
  <pivotFields count="9">
    <pivotField axis="axisRow" dataField="1" subtotalTop="0" showAll="0" sortType="descending">
      <items count="27">
        <item x="25"/>
        <item x="6"/>
        <item x="7"/>
        <item x="14"/>
        <item x="19"/>
        <item x="16"/>
        <item x="5"/>
        <item x="20"/>
        <item x="17"/>
        <item x="21"/>
        <item x="12"/>
        <item x="22"/>
        <item x="0"/>
        <item x="13"/>
        <item x="18"/>
        <item x="23"/>
        <item x="1"/>
        <item x="15"/>
        <item x="2"/>
        <item x="8"/>
        <item x="24"/>
        <item x="9"/>
        <item x="10"/>
        <item x="1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0"/>
  </rowFields>
  <rowItems count="27">
    <i>
      <x v="12"/>
    </i>
    <i>
      <x v="5"/>
    </i>
    <i>
      <x v="3"/>
    </i>
    <i>
      <x v="24"/>
    </i>
    <i>
      <x v="11"/>
    </i>
    <i>
      <x v="1"/>
    </i>
    <i>
      <x v="21"/>
    </i>
    <i>
      <x v="6"/>
    </i>
    <i>
      <x v="4"/>
    </i>
    <i>
      <x v="23"/>
    </i>
    <i>
      <x v="18"/>
    </i>
    <i>
      <x v="25"/>
    </i>
    <i>
      <x v="9"/>
    </i>
    <i>
      <x v="13"/>
    </i>
    <i>
      <x/>
    </i>
    <i>
      <x v="22"/>
    </i>
    <i>
      <x v="8"/>
    </i>
    <i>
      <x v="14"/>
    </i>
    <i>
      <x v="15"/>
    </i>
    <i>
      <x v="17"/>
    </i>
    <i>
      <x v="7"/>
    </i>
    <i>
      <x v="16"/>
    </i>
    <i>
      <x v="2"/>
    </i>
    <i>
      <x v="20"/>
    </i>
    <i>
      <x v="10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Matches" fld="0" subtotal="count" baseField="0" baseItem="12"/>
    <dataField name="Sum of GearsInferredPlacedOntoPeg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B409A-3C35-4DC4-9EC4-2FEB5ADD9F2D}" name="PivotTableDistance" cacheId="11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D31" firstHeaderRow="1" firstDataRow="2" firstDataCol="1"/>
  <pivotFields count="9">
    <pivotField axis="axisRow" dataField="1" subtotalTop="0" showAll="0" sortType="descending">
      <items count="27">
        <item x="25"/>
        <item x="6"/>
        <item x="7"/>
        <item x="14"/>
        <item x="19"/>
        <item x="16"/>
        <item x="5"/>
        <item x="20"/>
        <item x="17"/>
        <item x="21"/>
        <item x="12"/>
        <item x="22"/>
        <item x="0"/>
        <item x="13"/>
        <item x="18"/>
        <item x="23"/>
        <item x="1"/>
        <item x="15"/>
        <item x="2"/>
        <item x="8"/>
        <item x="24"/>
        <item x="9"/>
        <item x="10"/>
        <item x="1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7">
    <i>
      <x v="3"/>
    </i>
    <i>
      <x v="9"/>
    </i>
    <i>
      <x v="5"/>
    </i>
    <i>
      <x v="12"/>
    </i>
    <i>
      <x v="18"/>
    </i>
    <i>
      <x v="24"/>
    </i>
    <i>
      <x v="11"/>
    </i>
    <i>
      <x v="2"/>
    </i>
    <i>
      <x/>
    </i>
    <i>
      <x v="1"/>
    </i>
    <i>
      <x v="13"/>
    </i>
    <i>
      <x v="22"/>
    </i>
    <i>
      <x v="25"/>
    </i>
    <i>
      <x v="14"/>
    </i>
    <i>
      <x v="23"/>
    </i>
    <i>
      <x v="19"/>
    </i>
    <i>
      <x v="20"/>
    </i>
    <i>
      <x v="4"/>
    </i>
    <i>
      <x v="21"/>
    </i>
    <i>
      <x v="15"/>
    </i>
    <i>
      <x v="6"/>
    </i>
    <i>
      <x v="10"/>
    </i>
    <i>
      <x v="7"/>
    </i>
    <i>
      <x v="17"/>
    </i>
    <i>
      <x v="8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FeetTravelled2" fld="3" subtotal="max" baseField="0" baseItem="0" numFmtId="1"/>
    <dataField name="TotalMatches" fld="0" subtotal="count" baseField="0" baseItem="3"/>
    <dataField name="Sum of FeetTravelled" fld="3" baseField="0" baseItem="0" numFmtId="1"/>
  </dataFields>
  <formats count="4">
    <format dxfId="34">
      <pivotArea outline="0" collapsedLevelsAreSubtotals="1" fieldPosition="0">
        <references count="1">
          <reference field="4294967294" count="2" selected="0">
            <x v="0"/>
            <x v="2"/>
          </reference>
        </references>
      </pivotArea>
    </format>
    <format dxfId="35">
      <pivotArea outline="0" collapsedLevelsAreSubtotals="1" fieldPosition="0">
        <references count="1">
          <reference field="4294967294" count="2" selected="0">
            <x v="0"/>
            <x v="2"/>
          </reference>
        </references>
      </pivotArea>
    </format>
    <format dxfId="36">
      <pivotArea dataOnly="0" labelOnly="1" fieldPosition="0">
        <references count="1">
          <reference field="0" count="0"/>
        </references>
      </pivotArea>
    </format>
    <format dxfId="3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Distance" cacheId="11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5:D33" firstHeaderRow="1" firstDataRow="2" firstDataCol="1"/>
  <pivotFields count="9">
    <pivotField axis="axisRow" subtotalTop="0" showAll="0">
      <items count="27">
        <item x="25"/>
        <item x="6"/>
        <item x="7"/>
        <item x="14"/>
        <item x="19"/>
        <item x="16"/>
        <item x="5"/>
        <item x="20"/>
        <item x="17"/>
        <item x="21"/>
        <item x="12"/>
        <item x="22"/>
        <item x="0"/>
        <item x="13"/>
        <item x="18"/>
        <item x="23"/>
        <item x="1"/>
        <item x="15"/>
        <item x="2"/>
        <item x="8"/>
        <item x="24"/>
        <item x="9"/>
        <item x="10"/>
        <item x="11"/>
        <item x="3"/>
        <item x="4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etTravelled" fld="3" baseField="0" baseItem="0"/>
    <dataField name="Sum of GearsInferredAcquiredAtDispenser" fld="5" baseField="0" baseItem="0"/>
    <dataField name="Sum of GearsInferredPlacedOntoPeg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ED9A-229C-40D5-A9C8-864D2CC40B62}">
  <dimension ref="A2:I30"/>
  <sheetViews>
    <sheetView tabSelected="1" workbookViewId="0"/>
  </sheetViews>
  <sheetFormatPr defaultRowHeight="15" x14ac:dyDescent="0.25"/>
  <cols>
    <col min="1" max="1" width="13.140625" bestFit="1" customWidth="1"/>
    <col min="2" max="2" width="12.42578125" bestFit="1" customWidth="1"/>
    <col min="3" max="3" width="12.140625" bestFit="1" customWidth="1"/>
  </cols>
  <sheetData>
    <row r="2" spans="1:9" x14ac:dyDescent="0.25">
      <c r="E2" t="s">
        <v>44</v>
      </c>
      <c r="F2" s="20">
        <v>0.3</v>
      </c>
      <c r="G2" s="20">
        <v>0.5</v>
      </c>
      <c r="H2" s="20">
        <v>0.2</v>
      </c>
      <c r="I2" s="6">
        <f>SUM(F2:H2)</f>
        <v>1</v>
      </c>
    </row>
    <row r="3" spans="1:9" x14ac:dyDescent="0.25">
      <c r="A3" s="26" t="s">
        <v>51</v>
      </c>
    </row>
    <row r="4" spans="1:9" x14ac:dyDescent="0.25">
      <c r="A4" s="1" t="s">
        <v>13</v>
      </c>
      <c r="B4" t="s">
        <v>49</v>
      </c>
      <c r="C4" t="s">
        <v>50</v>
      </c>
      <c r="E4" s="6" t="s">
        <v>24</v>
      </c>
      <c r="F4" s="6" t="s">
        <v>41</v>
      </c>
      <c r="G4" s="6" t="s">
        <v>40</v>
      </c>
      <c r="H4" s="6" t="s">
        <v>42</v>
      </c>
      <c r="I4" s="6" t="s">
        <v>48</v>
      </c>
    </row>
    <row r="5" spans="1:9" x14ac:dyDescent="0.25">
      <c r="A5" s="23">
        <v>527</v>
      </c>
      <c r="B5" s="24">
        <v>0.94108616774027209</v>
      </c>
      <c r="C5" s="25">
        <v>1</v>
      </c>
      <c r="E5" s="6">
        <f>'Gears Delivery Analysis'!A5</f>
        <v>527</v>
      </c>
      <c r="F5" s="22">
        <f>VLOOKUP(E5,'Climbing Analysis'!N$5:O$30,2,FALSE)</f>
        <v>0.8571428571428571</v>
      </c>
      <c r="G5" s="22">
        <f>VLOOKUP(E5,'Gears Delivery Analysis'!O$5:P$30,2,FALSE)</f>
        <v>1</v>
      </c>
      <c r="H5" s="22">
        <f>VLOOKUP(E5,'Travel Analysis'!G$5:H$30,2,FALSE)</f>
        <v>0.919716552987075</v>
      </c>
      <c r="I5" s="22">
        <f>F5*F$2+G5*G$2+H5*H$2</f>
        <v>0.94108616774027209</v>
      </c>
    </row>
    <row r="6" spans="1:9" x14ac:dyDescent="0.25">
      <c r="A6" s="23">
        <v>2872</v>
      </c>
      <c r="B6" s="24">
        <v>0.92180878827286639</v>
      </c>
      <c r="C6" s="25">
        <v>2</v>
      </c>
      <c r="E6" s="6">
        <f>'Gears Delivery Analysis'!A6</f>
        <v>2872</v>
      </c>
      <c r="F6" s="22">
        <f>VLOOKUP(E6,'Climbing Analysis'!N$5:O$30,2,FALSE)</f>
        <v>1</v>
      </c>
      <c r="G6" s="22">
        <f>VLOOKUP(E6,'Gears Delivery Analysis'!O$5:P$30,2,FALSE)</f>
        <v>0.93333333333333335</v>
      </c>
      <c r="H6" s="22">
        <f>VLOOKUP(E6,'Travel Analysis'!G$5:H$30,2,FALSE)</f>
        <v>0.77571060803099878</v>
      </c>
      <c r="I6" s="22">
        <f t="shared" ref="I6:I30" si="0">F6*F$2+G6*G$2+H6*H$2</f>
        <v>0.92180878827286639</v>
      </c>
    </row>
    <row r="7" spans="1:9" x14ac:dyDescent="0.25">
      <c r="A7" s="23">
        <v>358</v>
      </c>
      <c r="B7" s="24">
        <v>0.89047619047619042</v>
      </c>
      <c r="C7" s="25">
        <v>3</v>
      </c>
      <c r="E7" s="6">
        <f>'Gears Delivery Analysis'!A7</f>
        <v>358</v>
      </c>
      <c r="F7" s="22">
        <f>VLOOKUP(E7,'Climbing Analysis'!N$5:O$30,2,FALSE)</f>
        <v>0.8571428571428571</v>
      </c>
      <c r="G7" s="22">
        <f>VLOOKUP(E7,'Gears Delivery Analysis'!O$5:P$30,2,FALSE)</f>
        <v>0.8666666666666667</v>
      </c>
      <c r="H7" s="22">
        <f>VLOOKUP(E7,'Travel Analysis'!G$5:H$30,2,FALSE)</f>
        <v>1</v>
      </c>
      <c r="I7" s="22">
        <f t="shared" si="0"/>
        <v>0.89047619047619042</v>
      </c>
    </row>
    <row r="8" spans="1:9" x14ac:dyDescent="0.25">
      <c r="A8" s="23">
        <v>1468</v>
      </c>
      <c r="B8" s="24">
        <v>0.80141913077765947</v>
      </c>
      <c r="C8" s="25">
        <v>4</v>
      </c>
      <c r="E8" s="6">
        <f>'Gears Delivery Analysis'!A8</f>
        <v>6746</v>
      </c>
      <c r="F8" s="22">
        <f>VLOOKUP(E8,'Climbing Analysis'!N$5:O$30,2,FALSE)</f>
        <v>0.7142857142857143</v>
      </c>
      <c r="G8" s="22">
        <f>VLOOKUP(E8,'Gears Delivery Analysis'!O$5:P$30,2,FALSE)</f>
        <v>0.8</v>
      </c>
      <c r="H8" s="22">
        <f>VLOOKUP(E8,'Travel Analysis'!G$5:H$30,2,FALSE)</f>
        <v>0.41728814458982461</v>
      </c>
      <c r="I8" s="22">
        <f t="shared" si="0"/>
        <v>0.69774334320367926</v>
      </c>
    </row>
    <row r="9" spans="1:9" x14ac:dyDescent="0.25">
      <c r="A9" s="23">
        <v>5016</v>
      </c>
      <c r="B9" s="24">
        <v>0.74349827300542559</v>
      </c>
      <c r="C9" s="25">
        <v>5</v>
      </c>
      <c r="E9" s="6">
        <f>'Gears Delivery Analysis'!A9</f>
        <v>5016</v>
      </c>
      <c r="F9" s="22">
        <f>VLOOKUP(E9,'Climbing Analysis'!N$5:O$30,2,FALSE)</f>
        <v>0.7142857142857143</v>
      </c>
      <c r="G9" s="22">
        <f>VLOOKUP(E9,'Gears Delivery Analysis'!O$5:P$30,2,FALSE)</f>
        <v>0.8</v>
      </c>
      <c r="H9" s="22">
        <f>VLOOKUP(E9,'Travel Analysis'!G$5:H$30,2,FALSE)</f>
        <v>0.64606279359855623</v>
      </c>
      <c r="I9" s="22">
        <f t="shared" si="0"/>
        <v>0.74349827300542559</v>
      </c>
    </row>
    <row r="10" spans="1:9" x14ac:dyDescent="0.25">
      <c r="A10" s="23">
        <v>2875</v>
      </c>
      <c r="B10" s="24">
        <v>0.70023279356064205</v>
      </c>
      <c r="C10" s="25">
        <v>6</v>
      </c>
      <c r="E10" s="6">
        <f>'Gears Delivery Analysis'!A10</f>
        <v>1468</v>
      </c>
      <c r="F10" s="22">
        <f>VLOOKUP(E10,'Climbing Analysis'!N$5:O$30,2,FALSE)</f>
        <v>0.7142857142857143</v>
      </c>
      <c r="G10" s="22">
        <f>VLOOKUP(E10,'Gears Delivery Analysis'!O$5:P$30,2,FALSE)</f>
        <v>0.8</v>
      </c>
      <c r="H10" s="22">
        <f>VLOOKUP(E10,'Travel Analysis'!G$5:H$30,2,FALSE)</f>
        <v>0.93566708245972552</v>
      </c>
      <c r="I10" s="22">
        <f t="shared" si="0"/>
        <v>0.80141913077765947</v>
      </c>
    </row>
    <row r="11" spans="1:9" x14ac:dyDescent="0.25">
      <c r="A11" s="23">
        <v>6746</v>
      </c>
      <c r="B11" s="24">
        <v>0.69774334320367926</v>
      </c>
      <c r="C11" s="25">
        <v>7</v>
      </c>
      <c r="E11" s="6">
        <f>'Gears Delivery Analysis'!A11</f>
        <v>2875</v>
      </c>
      <c r="F11" s="22">
        <f>VLOOKUP(E11,'Climbing Analysis'!N$5:O$30,2,FALSE)</f>
        <v>0.7142857142857143</v>
      </c>
      <c r="G11" s="22">
        <f>VLOOKUP(E11,'Gears Delivery Analysis'!O$5:P$30,2,FALSE)</f>
        <v>0.8</v>
      </c>
      <c r="H11" s="22">
        <f>VLOOKUP(E11,'Travel Analysis'!G$5:H$30,2,FALSE)</f>
        <v>0.42973539637463842</v>
      </c>
      <c r="I11" s="22">
        <f t="shared" si="0"/>
        <v>0.70023279356064205</v>
      </c>
    </row>
    <row r="12" spans="1:9" x14ac:dyDescent="0.25">
      <c r="A12" s="23">
        <v>329</v>
      </c>
      <c r="B12" s="24">
        <v>0.68313788531947184</v>
      </c>
      <c r="C12" s="25">
        <v>8</v>
      </c>
      <c r="E12" s="6">
        <f>'Gears Delivery Analysis'!A12</f>
        <v>2869</v>
      </c>
      <c r="F12" s="22">
        <f>VLOOKUP(E12,'Climbing Analysis'!N$5:O$30,2,FALSE)</f>
        <v>0.5714285714285714</v>
      </c>
      <c r="G12" s="22">
        <f>VLOOKUP(E12,'Gears Delivery Analysis'!O$5:P$30,2,FALSE)</f>
        <v>0.73333333333333328</v>
      </c>
      <c r="H12" s="22">
        <f>VLOOKUP(E12,'Travel Analysis'!G$5:H$30,2,FALSE)</f>
        <v>0.54985535709546429</v>
      </c>
      <c r="I12" s="22">
        <f t="shared" si="0"/>
        <v>0.64806630951433097</v>
      </c>
    </row>
    <row r="13" spans="1:9" x14ac:dyDescent="0.25">
      <c r="A13" s="23">
        <v>2869</v>
      </c>
      <c r="B13" s="24">
        <v>0.64806630951433097</v>
      </c>
      <c r="C13" s="25">
        <v>9</v>
      </c>
      <c r="E13" s="6">
        <f>'Gears Delivery Analysis'!A13</f>
        <v>5736</v>
      </c>
      <c r="F13" s="22">
        <f>VLOOKUP(E13,'Climbing Analysis'!N$5:O$30,2,FALSE)</f>
        <v>0.8571428571428571</v>
      </c>
      <c r="G13" s="22">
        <f>VLOOKUP(E13,'Gears Delivery Analysis'!O$5:P$30,2,FALSE)</f>
        <v>0.66666666666666663</v>
      </c>
      <c r="H13" s="22">
        <f>VLOOKUP(E13,'Travel Analysis'!G$5:H$30,2,FALSE)</f>
        <v>0.2438228190769394</v>
      </c>
      <c r="I13" s="22">
        <f t="shared" si="0"/>
        <v>0.63924075429157823</v>
      </c>
    </row>
    <row r="14" spans="1:9" x14ac:dyDescent="0.25">
      <c r="A14" s="23">
        <v>5736</v>
      </c>
      <c r="B14" s="24">
        <v>0.63924075429157823</v>
      </c>
      <c r="C14" s="25">
        <v>10</v>
      </c>
      <c r="E14" s="6">
        <f>'Gears Delivery Analysis'!A14</f>
        <v>329</v>
      </c>
      <c r="F14" s="22">
        <f>VLOOKUP(E14,'Climbing Analysis'!N$5:O$30,2,FALSE)</f>
        <v>0.8571428571428571</v>
      </c>
      <c r="G14" s="22">
        <f>VLOOKUP(E14,'Gears Delivery Analysis'!O$5:P$30,2,FALSE)</f>
        <v>0.66666666666666663</v>
      </c>
      <c r="H14" s="22">
        <f>VLOOKUP(E14,'Travel Analysis'!G$5:H$30,2,FALSE)</f>
        <v>0.46330847421640697</v>
      </c>
      <c r="I14" s="22">
        <f t="shared" si="0"/>
        <v>0.68313788531947184</v>
      </c>
    </row>
    <row r="15" spans="1:9" x14ac:dyDescent="0.25">
      <c r="A15" s="23">
        <v>6422</v>
      </c>
      <c r="B15" s="24">
        <v>0.599314510166709</v>
      </c>
      <c r="C15" s="25">
        <v>11</v>
      </c>
      <c r="E15" s="6">
        <f>'Gears Delivery Analysis'!A15</f>
        <v>6422</v>
      </c>
      <c r="F15" s="22">
        <f>VLOOKUP(E15,'Climbing Analysis'!N$5:O$30,2,FALSE)</f>
        <v>0.7142857142857143</v>
      </c>
      <c r="G15" s="22">
        <f>VLOOKUP(E15,'Gears Delivery Analysis'!O$5:P$30,2,FALSE)</f>
        <v>0.6</v>
      </c>
      <c r="H15" s="22">
        <f>VLOOKUP(E15,'Travel Analysis'!G$5:H$30,2,FALSE)</f>
        <v>0.42514397940497356</v>
      </c>
      <c r="I15" s="22">
        <f t="shared" si="0"/>
        <v>0.599314510166709</v>
      </c>
    </row>
    <row r="16" spans="1:9" x14ac:dyDescent="0.25">
      <c r="A16" s="23">
        <v>3171</v>
      </c>
      <c r="B16" s="24">
        <v>0.59490887307442941</v>
      </c>
      <c r="C16" s="25">
        <v>12</v>
      </c>
      <c r="E16" s="6">
        <f>'Gears Delivery Analysis'!A16</f>
        <v>263</v>
      </c>
      <c r="F16" s="22">
        <f>VLOOKUP(E16,'Climbing Analysis'!N$5:O$30,2,FALSE)</f>
        <v>0</v>
      </c>
      <c r="G16" s="22">
        <f>VLOOKUP(E16,'Gears Delivery Analysis'!O$5:P$30,2,FALSE)</f>
        <v>0.6</v>
      </c>
      <c r="H16" s="22">
        <f>VLOOKUP(E16,'Travel Analysis'!G$5:H$30,2,FALSE)</f>
        <v>0.4859470792749277</v>
      </c>
      <c r="I16" s="22">
        <f t="shared" si="0"/>
        <v>0.39718941585498552</v>
      </c>
    </row>
    <row r="17" spans="1:9" x14ac:dyDescent="0.25">
      <c r="A17" s="23">
        <v>514</v>
      </c>
      <c r="B17" s="24">
        <v>0.54440543488288917</v>
      </c>
      <c r="C17" s="25">
        <v>13</v>
      </c>
      <c r="E17" s="6">
        <f>'Gears Delivery Analysis'!A17</f>
        <v>3171</v>
      </c>
      <c r="F17" s="22">
        <f>VLOOKUP(E17,'Climbing Analysis'!N$5:O$30,2,FALSE)</f>
        <v>0.7142857142857143</v>
      </c>
      <c r="G17" s="22">
        <f>VLOOKUP(E17,'Gears Delivery Analysis'!O$5:P$30,2,FALSE)</f>
        <v>0.6</v>
      </c>
      <c r="H17" s="22">
        <f>VLOOKUP(E17,'Travel Analysis'!G$5:H$30,2,FALSE)</f>
        <v>0.40311579394357594</v>
      </c>
      <c r="I17" s="22">
        <f t="shared" si="0"/>
        <v>0.59490887307442941</v>
      </c>
    </row>
    <row r="18" spans="1:9" x14ac:dyDescent="0.25">
      <c r="A18" s="23">
        <v>6423</v>
      </c>
      <c r="B18" s="24">
        <v>0.49757475112447375</v>
      </c>
      <c r="C18" s="25">
        <v>14</v>
      </c>
      <c r="E18" s="6">
        <f>'Gears Delivery Analysis'!A18</f>
        <v>6706</v>
      </c>
      <c r="F18" s="22">
        <f>VLOOKUP(E18,'Climbing Analysis'!N$5:O$30,2,FALSE)</f>
        <v>0.2857142857142857</v>
      </c>
      <c r="G18" s="22">
        <f>VLOOKUP(E18,'Gears Delivery Analysis'!O$5:P$30,2,FALSE)</f>
        <v>0.53333333333333333</v>
      </c>
      <c r="H18" s="22">
        <f>VLOOKUP(E18,'Travel Analysis'!G$5:H$30,2,FALSE)</f>
        <v>0.57469678070012475</v>
      </c>
      <c r="I18" s="22">
        <f t="shared" si="0"/>
        <v>0.46732030852097728</v>
      </c>
    </row>
    <row r="19" spans="1:9" x14ac:dyDescent="0.25">
      <c r="A19" s="23">
        <v>6706</v>
      </c>
      <c r="B19" s="24">
        <v>0.46732030852097728</v>
      </c>
      <c r="C19" s="25">
        <v>15</v>
      </c>
      <c r="E19" s="6">
        <f>'Gears Delivery Analysis'!A19</f>
        <v>514</v>
      </c>
      <c r="F19" s="22">
        <f>VLOOKUP(E19,'Climbing Analysis'!N$5:O$30,2,FALSE)</f>
        <v>0.8571428571428571</v>
      </c>
      <c r="G19" s="22">
        <f>VLOOKUP(E19,'Gears Delivery Analysis'!O$5:P$30,2,FALSE)</f>
        <v>0.46666666666666667</v>
      </c>
      <c r="H19" s="22">
        <f>VLOOKUP(E19,'Travel Analysis'!G$5:H$30,2,FALSE)</f>
        <v>0.26964622203349348</v>
      </c>
      <c r="I19" s="22">
        <f t="shared" si="0"/>
        <v>0.54440543488288917</v>
      </c>
    </row>
    <row r="20" spans="1:9" x14ac:dyDescent="0.25">
      <c r="A20" s="23">
        <v>263</v>
      </c>
      <c r="B20" s="24">
        <v>0.39718941585498552</v>
      </c>
      <c r="C20" s="25">
        <v>16</v>
      </c>
      <c r="E20" s="6">
        <f>'Gears Delivery Analysis'!A20</f>
        <v>810</v>
      </c>
      <c r="F20" s="22">
        <f>VLOOKUP(E20,'Climbing Analysis'!N$5:O$30,2,FALSE)</f>
        <v>0.42857142857142855</v>
      </c>
      <c r="G20" s="22">
        <f>VLOOKUP(E20,'Gears Delivery Analysis'!O$5:P$30,2,FALSE)</f>
        <v>0.4</v>
      </c>
      <c r="H20" s="22">
        <f>VLOOKUP(E20,'Travel Analysis'!G$5:H$30,2,FALSE)</f>
        <v>0.15011014092730698</v>
      </c>
      <c r="I20" s="22">
        <f t="shared" si="0"/>
        <v>0.35859345675688997</v>
      </c>
    </row>
    <row r="21" spans="1:9" x14ac:dyDescent="0.25">
      <c r="A21" s="23">
        <v>3624</v>
      </c>
      <c r="B21" s="24">
        <v>0.38943013602372928</v>
      </c>
      <c r="C21" s="25">
        <v>17</v>
      </c>
      <c r="E21" s="6">
        <f>'Gears Delivery Analysis'!A21</f>
        <v>6423</v>
      </c>
      <c r="F21" s="22">
        <f>VLOOKUP(E21,'Climbing Analysis'!N$5:O$30,2,FALSE)</f>
        <v>0.8571428571428571</v>
      </c>
      <c r="G21" s="22">
        <f>VLOOKUP(E21,'Gears Delivery Analysis'!O$5:P$30,2,FALSE)</f>
        <v>0.33333333333333331</v>
      </c>
      <c r="H21" s="22">
        <f>VLOOKUP(E21,'Travel Analysis'!G$5:H$30,2,FALSE)</f>
        <v>0.36882613657474989</v>
      </c>
      <c r="I21" s="22">
        <f t="shared" si="0"/>
        <v>0.49757475112447375</v>
      </c>
    </row>
    <row r="22" spans="1:9" x14ac:dyDescent="0.25">
      <c r="A22" s="23">
        <v>871</v>
      </c>
      <c r="B22" s="24">
        <v>0.37832707116127584</v>
      </c>
      <c r="C22" s="25">
        <v>18</v>
      </c>
      <c r="E22" s="6">
        <f>'Gears Delivery Analysis'!A22</f>
        <v>3624</v>
      </c>
      <c r="F22" s="22">
        <f>VLOOKUP(E22,'Climbing Analysis'!N$5:O$30,2,FALSE)</f>
        <v>0.7142857142857143</v>
      </c>
      <c r="G22" s="22">
        <f>VLOOKUP(E22,'Gears Delivery Analysis'!O$5:P$30,2,FALSE)</f>
        <v>0.26666666666666666</v>
      </c>
      <c r="H22" s="22">
        <f>VLOOKUP(E22,'Travel Analysis'!G$5:H$30,2,FALSE)</f>
        <v>0.20905544202340837</v>
      </c>
      <c r="I22" s="22">
        <f t="shared" si="0"/>
        <v>0.38943013602372928</v>
      </c>
    </row>
    <row r="23" spans="1:9" x14ac:dyDescent="0.25">
      <c r="A23" s="23">
        <v>810</v>
      </c>
      <c r="B23" s="24">
        <v>0.35859345675688997</v>
      </c>
      <c r="C23" s="25">
        <v>19</v>
      </c>
      <c r="E23" s="6">
        <f>'Gears Delivery Analysis'!A23</f>
        <v>871</v>
      </c>
      <c r="F23" s="22">
        <f>VLOOKUP(E23,'Climbing Analysis'!N$5:O$30,2,FALSE)</f>
        <v>0.8571428571428571</v>
      </c>
      <c r="G23" s="22">
        <f>VLOOKUP(E23,'Gears Delivery Analysis'!O$5:P$30,2,FALSE)</f>
        <v>0.2</v>
      </c>
      <c r="H23" s="22">
        <f>VLOOKUP(E23,'Travel Analysis'!G$5:H$30,2,FALSE)</f>
        <v>0.1059210700920938</v>
      </c>
      <c r="I23" s="22">
        <f t="shared" si="0"/>
        <v>0.37832707116127584</v>
      </c>
    </row>
    <row r="24" spans="1:9" x14ac:dyDescent="0.25">
      <c r="A24" s="23">
        <v>353</v>
      </c>
      <c r="B24" s="24">
        <v>0.35261652632071167</v>
      </c>
      <c r="C24" s="25">
        <v>20</v>
      </c>
      <c r="E24" s="6">
        <f>'Gears Delivery Analysis'!A24</f>
        <v>4458</v>
      </c>
      <c r="F24" s="22">
        <f>VLOOKUP(E24,'Climbing Analysis'!N$5:O$30,2,FALSE)</f>
        <v>0.5714285714285714</v>
      </c>
      <c r="G24" s="22">
        <f>VLOOKUP(E24,'Gears Delivery Analysis'!O$5:P$30,2,FALSE)</f>
        <v>0.13333333333333333</v>
      </c>
      <c r="H24" s="22">
        <f>VLOOKUP(E24,'Travel Analysis'!G$5:H$30,2,FALSE)</f>
        <v>0.13596433026354207</v>
      </c>
      <c r="I24" s="22">
        <f t="shared" si="0"/>
        <v>0.26528810414794651</v>
      </c>
    </row>
    <row r="25" spans="1:9" x14ac:dyDescent="0.25">
      <c r="A25" s="23">
        <v>5659</v>
      </c>
      <c r="B25" s="24">
        <v>0.3074773241125851</v>
      </c>
      <c r="C25" s="25">
        <v>21</v>
      </c>
      <c r="E25" s="6">
        <f>'Gears Delivery Analysis'!A25</f>
        <v>5659</v>
      </c>
      <c r="F25" s="22">
        <f>VLOOKUP(E25,'Climbing Analysis'!N$5:O$30,2,FALSE)</f>
        <v>0.7142857142857143</v>
      </c>
      <c r="G25" s="22">
        <f>VLOOKUP(E25,'Gears Delivery Analysis'!O$5:P$30,2,FALSE)</f>
        <v>6.6666666666666666E-2</v>
      </c>
      <c r="H25" s="22">
        <f>VLOOKUP(E25,'Travel Analysis'!G$5:H$30,2,FALSE)</f>
        <v>0.29929138246768766</v>
      </c>
      <c r="I25" s="22">
        <f t="shared" si="0"/>
        <v>0.3074773241125851</v>
      </c>
    </row>
    <row r="26" spans="1:9" x14ac:dyDescent="0.25">
      <c r="A26" s="23">
        <v>1751</v>
      </c>
      <c r="B26" s="24">
        <v>0.27736505998667943</v>
      </c>
      <c r="C26" s="25">
        <v>22</v>
      </c>
      <c r="E26" s="6">
        <f>'Gears Delivery Analysis'!A26</f>
        <v>870</v>
      </c>
      <c r="F26" s="22">
        <f>VLOOKUP(E26,'Climbing Analysis'!N$5:O$30,2,FALSE)</f>
        <v>0.7142857142857143</v>
      </c>
      <c r="G26" s="22">
        <f>VLOOKUP(E26,'Gears Delivery Analysis'!O$5:P$30,2,FALSE)</f>
        <v>6.6666666666666666E-2</v>
      </c>
      <c r="H26" s="22">
        <f>VLOOKUP(E26,'Travel Analysis'!G$5:H$30,2,FALSE)</f>
        <v>0.1399453276360838</v>
      </c>
      <c r="I26" s="22">
        <f t="shared" si="0"/>
        <v>0.27560811314626438</v>
      </c>
    </row>
    <row r="27" spans="1:9" x14ac:dyDescent="0.25">
      <c r="A27" s="23">
        <v>870</v>
      </c>
      <c r="B27" s="24">
        <v>0.27560811314626438</v>
      </c>
      <c r="C27" s="25">
        <v>23</v>
      </c>
      <c r="E27" s="6">
        <f>'Gears Delivery Analysis'!A27</f>
        <v>353</v>
      </c>
      <c r="F27" s="22">
        <f>VLOOKUP(E27,'Climbing Analysis'!N$5:O$30,2,FALSE)</f>
        <v>0.7142857142857143</v>
      </c>
      <c r="G27" s="22">
        <f>VLOOKUP(E27,'Gears Delivery Analysis'!O$5:P$30,2,FALSE)</f>
        <v>6.6666666666666666E-2</v>
      </c>
      <c r="H27" s="22">
        <f>VLOOKUP(E27,'Travel Analysis'!G$5:H$30,2,FALSE)</f>
        <v>0.52498739350832024</v>
      </c>
      <c r="I27" s="22">
        <f t="shared" si="0"/>
        <v>0.35261652632071167</v>
      </c>
    </row>
    <row r="28" spans="1:9" x14ac:dyDescent="0.25">
      <c r="A28" s="23">
        <v>4458</v>
      </c>
      <c r="B28" s="24">
        <v>0.26528810414794651</v>
      </c>
      <c r="C28" s="25">
        <v>24</v>
      </c>
      <c r="E28" s="6">
        <f>'Gears Delivery Analysis'!A28</f>
        <v>1751</v>
      </c>
      <c r="F28" s="22">
        <f>VLOOKUP(E28,'Climbing Analysis'!N$5:O$30,2,FALSE)</f>
        <v>0.7142857142857143</v>
      </c>
      <c r="G28" s="22">
        <f>VLOOKUP(E28,'Gears Delivery Analysis'!O$5:P$30,2,FALSE)</f>
        <v>6.6666666666666666E-2</v>
      </c>
      <c r="H28" s="22">
        <f>VLOOKUP(E28,'Travel Analysis'!G$5:H$30,2,FALSE)</f>
        <v>0.14873006183815923</v>
      </c>
      <c r="I28" s="22">
        <f t="shared" si="0"/>
        <v>0.27736505998667943</v>
      </c>
    </row>
    <row r="29" spans="1:9" x14ac:dyDescent="0.25">
      <c r="A29" s="23">
        <v>3950</v>
      </c>
      <c r="B29" s="24">
        <v>0.2476190476190476</v>
      </c>
      <c r="C29" s="25">
        <v>25</v>
      </c>
      <c r="E29" s="6">
        <f>'Gears Delivery Analysis'!A29</f>
        <v>3950</v>
      </c>
      <c r="F29" s="22">
        <f>VLOOKUP(E29,'Climbing Analysis'!N$5:O$30,2,FALSE)</f>
        <v>0.7142857142857143</v>
      </c>
      <c r="G29" s="22">
        <f>VLOOKUP(E29,'Gears Delivery Analysis'!O$5:P$30,2,FALSE)</f>
        <v>6.6666666666666666E-2</v>
      </c>
      <c r="H29" s="22">
        <f>VLOOKUP(E29,'Travel Analysis'!G$5:H$30,2,FALSE)</f>
        <v>0</v>
      </c>
      <c r="I29" s="22">
        <f t="shared" si="0"/>
        <v>0.2476190476190476</v>
      </c>
    </row>
    <row r="30" spans="1:9" x14ac:dyDescent="0.25">
      <c r="A30" s="23">
        <v>5099</v>
      </c>
      <c r="B30" s="24">
        <v>0.11281122868744622</v>
      </c>
      <c r="C30" s="25">
        <v>26</v>
      </c>
      <c r="E30" s="6">
        <f>'Gears Delivery Analysis'!A30</f>
        <v>5099</v>
      </c>
      <c r="F30" s="22">
        <f>VLOOKUP(E30,'Climbing Analysis'!N$5:O$30,2,FALSE)</f>
        <v>0.14285714285714285</v>
      </c>
      <c r="G30" s="22">
        <f>VLOOKUP(E30,'Gears Delivery Analysis'!O$5:P$30,2,FALSE)</f>
        <v>0</v>
      </c>
      <c r="H30" s="22">
        <f>VLOOKUP(E30,'Travel Analysis'!G$5:H$30,2,FALSE)</f>
        <v>0.34977042915151679</v>
      </c>
      <c r="I30" s="22">
        <f t="shared" si="0"/>
        <v>0.11281122868744622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44E9-3CB5-49F6-B684-C0105C4844D0}">
  <dimension ref="A1:P31"/>
  <sheetViews>
    <sheetView workbookViewId="0"/>
  </sheetViews>
  <sheetFormatPr defaultRowHeight="15" x14ac:dyDescent="0.25"/>
  <cols>
    <col min="1" max="1" width="13.140625" bestFit="1" customWidth="1"/>
    <col min="2" max="2" width="5.28515625" bestFit="1" customWidth="1"/>
    <col min="3" max="3" width="14.5703125" bestFit="1" customWidth="1"/>
    <col min="5" max="5" width="48.5703125" bestFit="1" customWidth="1"/>
    <col min="6" max="6" width="18.5703125" style="9" bestFit="1" customWidth="1"/>
    <col min="7" max="7" width="5.42578125" style="9" bestFit="1" customWidth="1"/>
    <col min="8" max="8" width="11.28515625" style="9" bestFit="1" customWidth="1"/>
    <col min="9" max="9" width="14.42578125" customWidth="1"/>
    <col min="10" max="10" width="8.85546875" bestFit="1" customWidth="1"/>
    <col min="11" max="11" width="18.28515625" bestFit="1" customWidth="1"/>
    <col min="12" max="12" width="13" customWidth="1"/>
    <col min="13" max="13" width="5.85546875" bestFit="1" customWidth="1"/>
    <col min="14" max="14" width="5.85546875" customWidth="1"/>
    <col min="17" max="17" width="8.85546875" bestFit="1" customWidth="1"/>
    <col min="18" max="19" width="6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8.85546875" bestFit="1" customWidth="1"/>
    <col min="25" max="25" width="6.85546875" bestFit="1" customWidth="1"/>
    <col min="26" max="26" width="9.85546875" bestFit="1" customWidth="1"/>
    <col min="27" max="27" width="6.85546875" bestFit="1" customWidth="1"/>
    <col min="28" max="28" width="9.85546875" bestFit="1" customWidth="1"/>
    <col min="29" max="30" width="6.85546875" bestFit="1" customWidth="1"/>
    <col min="31" max="31" width="9.85546875" bestFit="1" customWidth="1"/>
    <col min="32" max="32" width="6.85546875" bestFit="1" customWidth="1"/>
    <col min="33" max="33" width="9.85546875" bestFit="1" customWidth="1"/>
    <col min="34" max="34" width="6.85546875" bestFit="1" customWidth="1"/>
    <col min="35" max="35" width="9.85546875" bestFit="1" customWidth="1"/>
    <col min="36" max="36" width="6.85546875" bestFit="1" customWidth="1"/>
    <col min="37" max="37" width="9.85546875" bestFit="1" customWidth="1"/>
    <col min="38" max="38" width="6.85546875" bestFit="1" customWidth="1"/>
    <col min="39" max="39" width="9.85546875" bestFit="1" customWidth="1"/>
    <col min="40" max="40" width="6.85546875" bestFit="1" customWidth="1"/>
    <col min="41" max="41" width="9.85546875" bestFit="1" customWidth="1"/>
    <col min="42" max="43" width="6.85546875" bestFit="1" customWidth="1"/>
    <col min="44" max="44" width="9.85546875" bestFit="1" customWidth="1"/>
    <col min="45" max="45" width="6.85546875" bestFit="1" customWidth="1"/>
    <col min="46" max="46" width="9.85546875" bestFit="1" customWidth="1"/>
    <col min="47" max="47" width="6.85546875" bestFit="1" customWidth="1"/>
    <col min="48" max="48" width="9.85546875" bestFit="1" customWidth="1"/>
    <col min="49" max="49" width="6.85546875" bestFit="1" customWidth="1"/>
    <col min="50" max="50" width="9.85546875" bestFit="1" customWidth="1"/>
    <col min="51" max="51" width="6.85546875" bestFit="1" customWidth="1"/>
    <col min="52" max="52" width="9.85546875" bestFit="1" customWidth="1"/>
    <col min="53" max="53" width="6.85546875" bestFit="1" customWidth="1"/>
    <col min="54" max="54" width="9.85546875" bestFit="1" customWidth="1"/>
    <col min="55" max="55" width="6.85546875" bestFit="1" customWidth="1"/>
    <col min="56" max="56" width="9.85546875" bestFit="1" customWidth="1"/>
    <col min="57" max="57" width="6.85546875" bestFit="1" customWidth="1"/>
    <col min="58" max="58" width="9.85546875" bestFit="1" customWidth="1"/>
    <col min="59" max="59" width="6.85546875" bestFit="1" customWidth="1"/>
    <col min="60" max="60" width="9.85546875" bestFit="1" customWidth="1"/>
    <col min="61" max="61" width="11.28515625" bestFit="1" customWidth="1"/>
  </cols>
  <sheetData>
    <row r="1" spans="1:16" x14ac:dyDescent="0.25">
      <c r="E1" t="s">
        <v>38</v>
      </c>
    </row>
    <row r="2" spans="1:16" x14ac:dyDescent="0.25">
      <c r="O2">
        <f>MIN(B5:B30)</f>
        <v>1</v>
      </c>
      <c r="P2" t="s">
        <v>46</v>
      </c>
    </row>
    <row r="3" spans="1:16" x14ac:dyDescent="0.25">
      <c r="A3" s="19" t="s">
        <v>34</v>
      </c>
      <c r="B3" s="18"/>
      <c r="C3" s="18"/>
      <c r="E3" s="1" t="s">
        <v>28</v>
      </c>
      <c r="F3" s="8" t="s">
        <v>19</v>
      </c>
      <c r="O3">
        <f>MAX(B5:B30)</f>
        <v>8</v>
      </c>
      <c r="P3" t="s">
        <v>47</v>
      </c>
    </row>
    <row r="4" spans="1:16" x14ac:dyDescent="0.25">
      <c r="A4" s="1" t="s">
        <v>13</v>
      </c>
      <c r="B4" t="s">
        <v>33</v>
      </c>
      <c r="C4" t="s">
        <v>30</v>
      </c>
      <c r="E4" s="1" t="s">
        <v>13</v>
      </c>
      <c r="F4" s="9" t="s">
        <v>12</v>
      </c>
      <c r="G4" s="9" t="s">
        <v>10</v>
      </c>
      <c r="H4" s="9" t="s">
        <v>14</v>
      </c>
      <c r="J4" s="7" t="s">
        <v>24</v>
      </c>
      <c r="K4" s="7" t="s">
        <v>29</v>
      </c>
      <c r="L4" s="7" t="s">
        <v>26</v>
      </c>
      <c r="N4" s="6" t="s">
        <v>24</v>
      </c>
      <c r="O4" s="6" t="s">
        <v>48</v>
      </c>
    </row>
    <row r="5" spans="1:16" x14ac:dyDescent="0.25">
      <c r="A5" s="11">
        <v>2872</v>
      </c>
      <c r="B5" s="17">
        <v>1</v>
      </c>
      <c r="C5" s="13">
        <v>1</v>
      </c>
      <c r="E5" s="2">
        <v>263</v>
      </c>
      <c r="F5" s="10">
        <v>1</v>
      </c>
      <c r="G5" s="10"/>
      <c r="H5" s="10">
        <v>1</v>
      </c>
      <c r="J5" s="7">
        <f>E5</f>
        <v>263</v>
      </c>
      <c r="K5" s="15">
        <f>G5/H5</f>
        <v>0</v>
      </c>
      <c r="L5" s="16">
        <f>VLOOKUP(J5,'Gears Delivery Analysis'!A$5:C$30,3,FALSE)</f>
        <v>3</v>
      </c>
      <c r="N5" s="6">
        <f>A5</f>
        <v>2872</v>
      </c>
      <c r="O5" s="6">
        <f>(O$3-B5)/(O$3-O$2)</f>
        <v>1</v>
      </c>
    </row>
    <row r="6" spans="1:16" x14ac:dyDescent="0.25">
      <c r="A6" s="11">
        <v>527</v>
      </c>
      <c r="B6" s="17">
        <v>2</v>
      </c>
      <c r="C6" s="13">
        <v>0.66666666666666663</v>
      </c>
      <c r="E6" s="2">
        <v>329</v>
      </c>
      <c r="F6" s="10"/>
      <c r="G6" s="10">
        <v>2</v>
      </c>
      <c r="H6" s="10">
        <v>2</v>
      </c>
      <c r="J6" s="7">
        <f t="shared" ref="J6:J30" si="0">E6</f>
        <v>329</v>
      </c>
      <c r="K6" s="15">
        <f t="shared" ref="K6:K30" si="1">G6/H6</f>
        <v>1</v>
      </c>
      <c r="L6" s="16">
        <f>VLOOKUP(J6,'Gears Delivery Analysis'!A$5:C$30,3,FALSE)</f>
        <v>3</v>
      </c>
      <c r="N6" s="6">
        <f t="shared" ref="N6:N30" si="2">A6</f>
        <v>527</v>
      </c>
      <c r="O6" s="6">
        <f t="shared" ref="O6:O30" si="3">(O$3-B6)/(O$3-O$2)</f>
        <v>0.8571428571428571</v>
      </c>
    </row>
    <row r="7" spans="1:16" x14ac:dyDescent="0.25">
      <c r="A7" s="11">
        <v>6423</v>
      </c>
      <c r="B7" s="17">
        <v>2</v>
      </c>
      <c r="C7" s="13">
        <v>0.66666666666666663</v>
      </c>
      <c r="E7" s="2">
        <v>353</v>
      </c>
      <c r="F7" s="10"/>
      <c r="G7" s="10">
        <v>1</v>
      </c>
      <c r="H7" s="10">
        <v>1</v>
      </c>
      <c r="J7" s="7">
        <f t="shared" si="0"/>
        <v>353</v>
      </c>
      <c r="K7" s="15">
        <f t="shared" si="1"/>
        <v>1</v>
      </c>
      <c r="L7" s="16">
        <f>VLOOKUP(J7,'Gears Delivery Analysis'!A$5:C$30,3,FALSE)</f>
        <v>1</v>
      </c>
      <c r="N7" s="6">
        <f t="shared" si="2"/>
        <v>6423</v>
      </c>
      <c r="O7" s="6">
        <f t="shared" si="3"/>
        <v>0.8571428571428571</v>
      </c>
    </row>
    <row r="8" spans="1:16" x14ac:dyDescent="0.25">
      <c r="A8" s="11">
        <v>5736</v>
      </c>
      <c r="B8" s="17">
        <v>2</v>
      </c>
      <c r="C8" s="13">
        <v>0.66666666666666663</v>
      </c>
      <c r="E8" s="2">
        <v>358</v>
      </c>
      <c r="F8" s="10"/>
      <c r="G8" s="10">
        <v>2</v>
      </c>
      <c r="H8" s="10">
        <v>2</v>
      </c>
      <c r="J8" s="7">
        <f t="shared" si="0"/>
        <v>358</v>
      </c>
      <c r="K8" s="15">
        <f t="shared" si="1"/>
        <v>1</v>
      </c>
      <c r="L8" s="16">
        <f>VLOOKUP(J8,'Gears Delivery Analysis'!A$5:C$30,3,FALSE)</f>
        <v>4</v>
      </c>
      <c r="N8" s="6">
        <f t="shared" si="2"/>
        <v>5736</v>
      </c>
      <c r="O8" s="6">
        <f t="shared" si="3"/>
        <v>0.8571428571428571</v>
      </c>
    </row>
    <row r="9" spans="1:16" x14ac:dyDescent="0.25">
      <c r="A9" s="11">
        <v>358</v>
      </c>
      <c r="B9" s="17">
        <v>2</v>
      </c>
      <c r="C9" s="13">
        <v>0.66666666666666663</v>
      </c>
      <c r="E9" s="2">
        <v>514</v>
      </c>
      <c r="F9" s="10"/>
      <c r="G9" s="10">
        <v>2</v>
      </c>
      <c r="H9" s="10">
        <v>2</v>
      </c>
      <c r="J9" s="7">
        <f t="shared" si="0"/>
        <v>514</v>
      </c>
      <c r="K9" s="15">
        <f t="shared" si="1"/>
        <v>1</v>
      </c>
      <c r="L9" s="16">
        <f>VLOOKUP(J9,'Gears Delivery Analysis'!A$5:C$30,3,FALSE)</f>
        <v>2.5</v>
      </c>
      <c r="N9" s="6">
        <f t="shared" si="2"/>
        <v>358</v>
      </c>
      <c r="O9" s="6">
        <f t="shared" si="3"/>
        <v>0.8571428571428571</v>
      </c>
    </row>
    <row r="10" spans="1:16" x14ac:dyDescent="0.25">
      <c r="A10" s="11">
        <v>329</v>
      </c>
      <c r="B10" s="17">
        <v>2</v>
      </c>
      <c r="C10" s="13">
        <v>0.66666666666666663</v>
      </c>
      <c r="E10" s="2">
        <v>527</v>
      </c>
      <c r="F10" s="10"/>
      <c r="G10" s="10">
        <v>2</v>
      </c>
      <c r="H10" s="10">
        <v>2</v>
      </c>
      <c r="J10" s="7">
        <f t="shared" si="0"/>
        <v>527</v>
      </c>
      <c r="K10" s="15">
        <f t="shared" si="1"/>
        <v>1</v>
      </c>
      <c r="L10" s="16">
        <f>VLOOKUP(J10,'Gears Delivery Analysis'!A$5:C$30,3,FALSE)</f>
        <v>4.5</v>
      </c>
      <c r="N10" s="6">
        <f t="shared" si="2"/>
        <v>329</v>
      </c>
      <c r="O10" s="6">
        <f t="shared" si="3"/>
        <v>0.8571428571428571</v>
      </c>
    </row>
    <row r="11" spans="1:16" x14ac:dyDescent="0.25">
      <c r="A11" s="11">
        <v>514</v>
      </c>
      <c r="B11" s="17">
        <v>2</v>
      </c>
      <c r="C11" s="13">
        <v>0.66666666666666663</v>
      </c>
      <c r="E11" s="2">
        <v>810</v>
      </c>
      <c r="F11" s="10">
        <v>2</v>
      </c>
      <c r="G11" s="10">
        <v>1</v>
      </c>
      <c r="H11" s="10">
        <v>3</v>
      </c>
      <c r="J11" s="7">
        <f t="shared" si="0"/>
        <v>810</v>
      </c>
      <c r="K11" s="15">
        <f t="shared" si="1"/>
        <v>0.33333333333333331</v>
      </c>
      <c r="L11" s="16">
        <f>VLOOKUP(J11,'Gears Delivery Analysis'!A$5:C$30,3,FALSE)</f>
        <v>2</v>
      </c>
      <c r="N11" s="6">
        <f t="shared" si="2"/>
        <v>514</v>
      </c>
      <c r="O11" s="6">
        <f t="shared" si="3"/>
        <v>0.8571428571428571</v>
      </c>
    </row>
    <row r="12" spans="1:16" x14ac:dyDescent="0.25">
      <c r="A12" s="11">
        <v>871</v>
      </c>
      <c r="B12" s="17">
        <v>2</v>
      </c>
      <c r="C12" s="13">
        <v>0.66666666666666663</v>
      </c>
      <c r="E12" s="2">
        <v>870</v>
      </c>
      <c r="F12" s="10"/>
      <c r="G12" s="10">
        <v>1</v>
      </c>
      <c r="H12" s="10">
        <v>1</v>
      </c>
      <c r="J12" s="7">
        <f t="shared" si="0"/>
        <v>870</v>
      </c>
      <c r="K12" s="15">
        <f t="shared" si="1"/>
        <v>1</v>
      </c>
      <c r="L12" s="16">
        <f>VLOOKUP(J12,'Gears Delivery Analysis'!A$5:C$30,3,FALSE)</f>
        <v>1</v>
      </c>
      <c r="N12" s="6">
        <f t="shared" si="2"/>
        <v>871</v>
      </c>
      <c r="O12" s="6">
        <f t="shared" si="3"/>
        <v>0.8571428571428571</v>
      </c>
    </row>
    <row r="13" spans="1:16" x14ac:dyDescent="0.25">
      <c r="A13" s="11">
        <v>353</v>
      </c>
      <c r="B13" s="17">
        <v>3</v>
      </c>
      <c r="C13" s="13">
        <v>0.33333333333333331</v>
      </c>
      <c r="E13" s="2">
        <v>871</v>
      </c>
      <c r="F13" s="10"/>
      <c r="G13" s="10">
        <v>2</v>
      </c>
      <c r="H13" s="10">
        <v>2</v>
      </c>
      <c r="J13" s="7">
        <f t="shared" si="0"/>
        <v>871</v>
      </c>
      <c r="K13" s="15">
        <f t="shared" si="1"/>
        <v>1</v>
      </c>
      <c r="L13" s="16">
        <f>VLOOKUP(J13,'Gears Delivery Analysis'!A$5:C$30,3,FALSE)</f>
        <v>1.5</v>
      </c>
      <c r="N13" s="6">
        <f t="shared" si="2"/>
        <v>353</v>
      </c>
      <c r="O13" s="6">
        <f t="shared" si="3"/>
        <v>0.7142857142857143</v>
      </c>
    </row>
    <row r="14" spans="1:16" x14ac:dyDescent="0.25">
      <c r="A14" s="11">
        <v>3950</v>
      </c>
      <c r="B14" s="17">
        <v>3</v>
      </c>
      <c r="C14" s="13">
        <v>0.33333333333333331</v>
      </c>
      <c r="E14" s="2">
        <v>1468</v>
      </c>
      <c r="F14" s="10"/>
      <c r="G14" s="10">
        <v>1</v>
      </c>
      <c r="H14" s="10">
        <v>1</v>
      </c>
      <c r="J14" s="7">
        <f t="shared" si="0"/>
        <v>1468</v>
      </c>
      <c r="K14" s="15">
        <f t="shared" si="1"/>
        <v>1</v>
      </c>
      <c r="L14" s="16">
        <f>VLOOKUP(J14,'Gears Delivery Analysis'!A$5:C$30,3,FALSE)</f>
        <v>4</v>
      </c>
      <c r="N14" s="6">
        <f t="shared" si="2"/>
        <v>3950</v>
      </c>
      <c r="O14" s="6">
        <f t="shared" si="3"/>
        <v>0.7142857142857143</v>
      </c>
    </row>
    <row r="15" spans="1:16" x14ac:dyDescent="0.25">
      <c r="A15" s="11">
        <v>3624</v>
      </c>
      <c r="B15" s="17">
        <v>3</v>
      </c>
      <c r="C15" s="13">
        <v>0.33333333333333331</v>
      </c>
      <c r="E15" s="2">
        <v>1751</v>
      </c>
      <c r="F15" s="10"/>
      <c r="G15" s="10">
        <v>1</v>
      </c>
      <c r="H15" s="10">
        <v>1</v>
      </c>
      <c r="J15" s="7">
        <f t="shared" si="0"/>
        <v>1751</v>
      </c>
      <c r="K15" s="15">
        <f t="shared" si="1"/>
        <v>1</v>
      </c>
      <c r="L15" s="16">
        <f>VLOOKUP(J15,'Gears Delivery Analysis'!A$5:C$30,3,FALSE)</f>
        <v>1</v>
      </c>
      <c r="N15" s="6">
        <f t="shared" si="2"/>
        <v>3624</v>
      </c>
      <c r="O15" s="6">
        <f t="shared" si="3"/>
        <v>0.7142857142857143</v>
      </c>
    </row>
    <row r="16" spans="1:16" x14ac:dyDescent="0.25">
      <c r="A16" s="11">
        <v>870</v>
      </c>
      <c r="B16" s="17">
        <v>3</v>
      </c>
      <c r="C16" s="13">
        <v>0.33333333333333331</v>
      </c>
      <c r="E16" s="2">
        <v>2869</v>
      </c>
      <c r="F16" s="10">
        <v>1</v>
      </c>
      <c r="G16" s="10">
        <v>1</v>
      </c>
      <c r="H16" s="10">
        <v>2</v>
      </c>
      <c r="J16" s="7">
        <f t="shared" si="0"/>
        <v>2869</v>
      </c>
      <c r="K16" s="15">
        <f t="shared" si="1"/>
        <v>0.5</v>
      </c>
      <c r="L16" s="16">
        <f>VLOOKUP(J16,'Gears Delivery Analysis'!A$5:C$30,3,FALSE)</f>
        <v>3.5</v>
      </c>
      <c r="N16" s="6">
        <f t="shared" si="2"/>
        <v>870</v>
      </c>
      <c r="O16" s="6">
        <f t="shared" si="3"/>
        <v>0.7142857142857143</v>
      </c>
    </row>
    <row r="17" spans="1:15" x14ac:dyDescent="0.25">
      <c r="A17" s="11">
        <v>5016</v>
      </c>
      <c r="B17" s="17">
        <v>3</v>
      </c>
      <c r="C17" s="13">
        <v>0.33333333333333331</v>
      </c>
      <c r="E17" s="2">
        <v>2872</v>
      </c>
      <c r="F17" s="10"/>
      <c r="G17" s="10">
        <v>3</v>
      </c>
      <c r="H17" s="10">
        <v>3</v>
      </c>
      <c r="J17" s="7">
        <f t="shared" si="0"/>
        <v>2872</v>
      </c>
      <c r="K17" s="15">
        <f t="shared" si="1"/>
        <v>1</v>
      </c>
      <c r="L17" s="16">
        <f>VLOOKUP(J17,'Gears Delivery Analysis'!A$5:C$30,3,FALSE)</f>
        <v>4</v>
      </c>
      <c r="N17" s="6">
        <f t="shared" si="2"/>
        <v>5016</v>
      </c>
      <c r="O17" s="6">
        <f t="shared" si="3"/>
        <v>0.7142857142857143</v>
      </c>
    </row>
    <row r="18" spans="1:15" x14ac:dyDescent="0.25">
      <c r="A18" s="11">
        <v>5659</v>
      </c>
      <c r="B18" s="17">
        <v>3</v>
      </c>
      <c r="C18" s="13">
        <v>0.33333333333333331</v>
      </c>
      <c r="E18" s="2">
        <v>2875</v>
      </c>
      <c r="F18" s="10"/>
      <c r="G18" s="10">
        <v>1</v>
      </c>
      <c r="H18" s="10">
        <v>1</v>
      </c>
      <c r="J18" s="7">
        <f t="shared" si="0"/>
        <v>2875</v>
      </c>
      <c r="K18" s="15">
        <f t="shared" si="1"/>
        <v>1</v>
      </c>
      <c r="L18" s="16">
        <f>VLOOKUP(J18,'Gears Delivery Analysis'!A$5:C$30,3,FALSE)</f>
        <v>4</v>
      </c>
      <c r="N18" s="6">
        <f t="shared" si="2"/>
        <v>5659</v>
      </c>
      <c r="O18" s="6">
        <f t="shared" si="3"/>
        <v>0.7142857142857143</v>
      </c>
    </row>
    <row r="19" spans="1:15" x14ac:dyDescent="0.25">
      <c r="A19" s="11">
        <v>3171</v>
      </c>
      <c r="B19" s="17">
        <v>3</v>
      </c>
      <c r="C19" s="13">
        <v>0.33333333333333331</v>
      </c>
      <c r="E19" s="2">
        <v>3171</v>
      </c>
      <c r="F19" s="10"/>
      <c r="G19" s="10">
        <v>1</v>
      </c>
      <c r="H19" s="10">
        <v>1</v>
      </c>
      <c r="J19" s="7">
        <f t="shared" si="0"/>
        <v>3171</v>
      </c>
      <c r="K19" s="15">
        <f t="shared" si="1"/>
        <v>1</v>
      </c>
      <c r="L19" s="16">
        <f>VLOOKUP(J19,'Gears Delivery Analysis'!A$5:C$30,3,FALSE)</f>
        <v>3</v>
      </c>
      <c r="N19" s="6">
        <f t="shared" si="2"/>
        <v>3171</v>
      </c>
      <c r="O19" s="6">
        <f t="shared" si="3"/>
        <v>0.7142857142857143</v>
      </c>
    </row>
    <row r="20" spans="1:15" x14ac:dyDescent="0.25">
      <c r="A20" s="11">
        <v>6422</v>
      </c>
      <c r="B20" s="17">
        <v>3</v>
      </c>
      <c r="C20" s="13">
        <v>0.33333333333333331</v>
      </c>
      <c r="E20" s="2">
        <v>3624</v>
      </c>
      <c r="F20" s="10"/>
      <c r="G20" s="10">
        <v>1</v>
      </c>
      <c r="H20" s="10">
        <v>1</v>
      </c>
      <c r="J20" s="7">
        <f t="shared" si="0"/>
        <v>3624</v>
      </c>
      <c r="K20" s="15">
        <f t="shared" si="1"/>
        <v>1</v>
      </c>
      <c r="L20" s="16">
        <f>VLOOKUP(J20,'Gears Delivery Analysis'!A$5:C$30,3,FALSE)</f>
        <v>2</v>
      </c>
      <c r="N20" s="6">
        <f t="shared" si="2"/>
        <v>6422</v>
      </c>
      <c r="O20" s="6">
        <f t="shared" si="3"/>
        <v>0.7142857142857143</v>
      </c>
    </row>
    <row r="21" spans="1:15" x14ac:dyDescent="0.25">
      <c r="A21" s="11">
        <v>1468</v>
      </c>
      <c r="B21" s="17">
        <v>3</v>
      </c>
      <c r="C21" s="13">
        <v>0.33333333333333331</v>
      </c>
      <c r="E21" s="2">
        <v>3950</v>
      </c>
      <c r="F21" s="10"/>
      <c r="G21" s="10">
        <v>1</v>
      </c>
      <c r="H21" s="10">
        <v>1</v>
      </c>
      <c r="J21" s="7">
        <f t="shared" si="0"/>
        <v>3950</v>
      </c>
      <c r="K21" s="15">
        <f t="shared" si="1"/>
        <v>1</v>
      </c>
      <c r="L21" s="16">
        <f>VLOOKUP(J21,'Gears Delivery Analysis'!A$5:C$30,3,FALSE)</f>
        <v>1</v>
      </c>
      <c r="N21" s="6">
        <f t="shared" si="2"/>
        <v>1468</v>
      </c>
      <c r="O21" s="6">
        <f t="shared" si="3"/>
        <v>0.7142857142857143</v>
      </c>
    </row>
    <row r="22" spans="1:15" x14ac:dyDescent="0.25">
      <c r="A22" s="11">
        <v>6746</v>
      </c>
      <c r="B22" s="17">
        <v>3</v>
      </c>
      <c r="C22" s="13">
        <v>0.33333333333333331</v>
      </c>
      <c r="E22" s="2">
        <v>4458</v>
      </c>
      <c r="F22" s="10">
        <v>1</v>
      </c>
      <c r="G22" s="10">
        <v>1</v>
      </c>
      <c r="H22" s="10">
        <v>2</v>
      </c>
      <c r="J22" s="7">
        <f t="shared" si="0"/>
        <v>4458</v>
      </c>
      <c r="K22" s="15">
        <f t="shared" si="1"/>
        <v>0.5</v>
      </c>
      <c r="L22" s="16">
        <f>VLOOKUP(J22,'Gears Delivery Analysis'!A$5:C$30,3,FALSE)</f>
        <v>1</v>
      </c>
      <c r="N22" s="6">
        <f t="shared" si="2"/>
        <v>6746</v>
      </c>
      <c r="O22" s="6">
        <f t="shared" si="3"/>
        <v>0.7142857142857143</v>
      </c>
    </row>
    <row r="23" spans="1:15" x14ac:dyDescent="0.25">
      <c r="A23" s="11">
        <v>1751</v>
      </c>
      <c r="B23" s="17">
        <v>3</v>
      </c>
      <c r="C23" s="13">
        <v>0.33333333333333331</v>
      </c>
      <c r="E23" s="2">
        <v>5016</v>
      </c>
      <c r="F23" s="10"/>
      <c r="G23" s="10">
        <v>1</v>
      </c>
      <c r="H23" s="10">
        <v>1</v>
      </c>
      <c r="J23" s="7">
        <f t="shared" si="0"/>
        <v>5016</v>
      </c>
      <c r="K23" s="15">
        <f t="shared" si="1"/>
        <v>1</v>
      </c>
      <c r="L23" s="16">
        <f>VLOOKUP(J23,'Gears Delivery Analysis'!A$5:C$30,3,FALSE)</f>
        <v>4</v>
      </c>
      <c r="N23" s="6">
        <f t="shared" si="2"/>
        <v>1751</v>
      </c>
      <c r="O23" s="6">
        <f t="shared" si="3"/>
        <v>0.7142857142857143</v>
      </c>
    </row>
    <row r="24" spans="1:15" x14ac:dyDescent="0.25">
      <c r="A24" s="11">
        <v>2875</v>
      </c>
      <c r="B24" s="17">
        <v>3</v>
      </c>
      <c r="C24" s="13">
        <v>0.33333333333333331</v>
      </c>
      <c r="E24" s="2">
        <v>5099</v>
      </c>
      <c r="F24" s="10">
        <v>2</v>
      </c>
      <c r="G24" s="10"/>
      <c r="H24" s="10">
        <v>2</v>
      </c>
      <c r="J24" s="7">
        <f t="shared" si="0"/>
        <v>5099</v>
      </c>
      <c r="K24" s="15">
        <f t="shared" si="1"/>
        <v>0</v>
      </c>
      <c r="L24" s="16">
        <f>VLOOKUP(J24,'Gears Delivery Analysis'!A$5:C$30,3,FALSE)</f>
        <v>0</v>
      </c>
      <c r="N24" s="6">
        <f t="shared" si="2"/>
        <v>2875</v>
      </c>
      <c r="O24" s="6">
        <f t="shared" si="3"/>
        <v>0.7142857142857143</v>
      </c>
    </row>
    <row r="25" spans="1:15" x14ac:dyDescent="0.25">
      <c r="A25" s="11">
        <v>2869</v>
      </c>
      <c r="B25" s="17">
        <v>4</v>
      </c>
      <c r="C25" s="13">
        <v>0.66666666666666663</v>
      </c>
      <c r="E25" s="2">
        <v>5659</v>
      </c>
      <c r="F25" s="10"/>
      <c r="G25" s="10">
        <v>1</v>
      </c>
      <c r="H25" s="10">
        <v>1</v>
      </c>
      <c r="J25" s="7">
        <f t="shared" si="0"/>
        <v>5659</v>
      </c>
      <c r="K25" s="15">
        <f t="shared" si="1"/>
        <v>1</v>
      </c>
      <c r="L25" s="16">
        <f>VLOOKUP(J25,'Gears Delivery Analysis'!A$5:C$30,3,FALSE)</f>
        <v>1</v>
      </c>
      <c r="N25" s="6">
        <f t="shared" si="2"/>
        <v>2869</v>
      </c>
      <c r="O25" s="6">
        <f t="shared" si="3"/>
        <v>0.5714285714285714</v>
      </c>
    </row>
    <row r="26" spans="1:15" x14ac:dyDescent="0.25">
      <c r="A26" s="11">
        <v>4458</v>
      </c>
      <c r="B26" s="17">
        <v>4</v>
      </c>
      <c r="C26" s="13">
        <v>0.66666666666666663</v>
      </c>
      <c r="E26" s="2">
        <v>5736</v>
      </c>
      <c r="F26" s="10"/>
      <c r="G26" s="10">
        <v>2</v>
      </c>
      <c r="H26" s="10">
        <v>2</v>
      </c>
      <c r="J26" s="7">
        <f t="shared" si="0"/>
        <v>5736</v>
      </c>
      <c r="K26" s="15">
        <f t="shared" si="1"/>
        <v>1</v>
      </c>
      <c r="L26" s="16">
        <f>VLOOKUP(J26,'Gears Delivery Analysis'!A$5:C$30,3,FALSE)</f>
        <v>3</v>
      </c>
      <c r="N26" s="6">
        <f t="shared" si="2"/>
        <v>4458</v>
      </c>
      <c r="O26" s="6">
        <f t="shared" si="3"/>
        <v>0.5714285714285714</v>
      </c>
    </row>
    <row r="27" spans="1:15" x14ac:dyDescent="0.25">
      <c r="A27" s="11">
        <v>810</v>
      </c>
      <c r="B27" s="17">
        <v>5</v>
      </c>
      <c r="C27" s="13">
        <v>1</v>
      </c>
      <c r="E27" s="2">
        <v>6422</v>
      </c>
      <c r="F27" s="10"/>
      <c r="G27" s="10">
        <v>1</v>
      </c>
      <c r="H27" s="10">
        <v>1</v>
      </c>
      <c r="J27" s="7">
        <f t="shared" si="0"/>
        <v>6422</v>
      </c>
      <c r="K27" s="15">
        <f t="shared" si="1"/>
        <v>1</v>
      </c>
      <c r="L27" s="16">
        <f>VLOOKUP(J27,'Gears Delivery Analysis'!A$5:C$30,3,FALSE)</f>
        <v>3</v>
      </c>
      <c r="N27" s="6">
        <f t="shared" si="2"/>
        <v>810</v>
      </c>
      <c r="O27" s="6">
        <f t="shared" si="3"/>
        <v>0.42857142857142855</v>
      </c>
    </row>
    <row r="28" spans="1:15" x14ac:dyDescent="0.25">
      <c r="A28" s="11">
        <v>6706</v>
      </c>
      <c r="B28" s="17">
        <v>6</v>
      </c>
      <c r="C28" s="13">
        <v>1</v>
      </c>
      <c r="E28" s="2">
        <v>6423</v>
      </c>
      <c r="F28" s="10"/>
      <c r="G28" s="10">
        <v>2</v>
      </c>
      <c r="H28" s="10">
        <v>2</v>
      </c>
      <c r="J28" s="7">
        <f t="shared" si="0"/>
        <v>6423</v>
      </c>
      <c r="K28" s="15">
        <f t="shared" si="1"/>
        <v>1</v>
      </c>
      <c r="L28" s="16">
        <f>VLOOKUP(J28,'Gears Delivery Analysis'!A$5:C$30,3,FALSE)</f>
        <v>2</v>
      </c>
      <c r="N28" s="6">
        <f t="shared" si="2"/>
        <v>6706</v>
      </c>
      <c r="O28" s="6">
        <f t="shared" si="3"/>
        <v>0.2857142857142857</v>
      </c>
    </row>
    <row r="29" spans="1:15" x14ac:dyDescent="0.25">
      <c r="A29" s="11">
        <v>5099</v>
      </c>
      <c r="B29" s="17">
        <v>7</v>
      </c>
      <c r="C29" s="13">
        <v>0.66666666666666663</v>
      </c>
      <c r="E29" s="2">
        <v>6706</v>
      </c>
      <c r="F29" s="10">
        <v>3</v>
      </c>
      <c r="G29" s="10"/>
      <c r="H29" s="10">
        <v>3</v>
      </c>
      <c r="J29" s="7">
        <f t="shared" si="0"/>
        <v>6706</v>
      </c>
      <c r="K29" s="15">
        <f t="shared" si="1"/>
        <v>0</v>
      </c>
      <c r="L29" s="16">
        <f>VLOOKUP(J29,'Gears Delivery Analysis'!A$5:C$30,3,FALSE)</f>
        <v>2.6666666666666665</v>
      </c>
      <c r="N29" s="6">
        <f t="shared" si="2"/>
        <v>5099</v>
      </c>
      <c r="O29" s="6">
        <f t="shared" si="3"/>
        <v>0.14285714285714285</v>
      </c>
    </row>
    <row r="30" spans="1:15" x14ac:dyDescent="0.25">
      <c r="A30" s="11">
        <v>263</v>
      </c>
      <c r="B30" s="17">
        <v>8</v>
      </c>
      <c r="C30" s="13">
        <v>0.33333333333333331</v>
      </c>
      <c r="E30" s="2">
        <v>6746</v>
      </c>
      <c r="F30" s="10"/>
      <c r="G30" s="10">
        <v>1</v>
      </c>
      <c r="H30" s="10">
        <v>1</v>
      </c>
      <c r="J30" s="7">
        <f t="shared" si="0"/>
        <v>6746</v>
      </c>
      <c r="K30" s="15">
        <f t="shared" si="1"/>
        <v>1</v>
      </c>
      <c r="L30" s="16">
        <f>VLOOKUP(J30,'Gears Delivery Analysis'!A$5:C$30,3,FALSE)</f>
        <v>4</v>
      </c>
      <c r="N30" s="6">
        <f t="shared" si="2"/>
        <v>263</v>
      </c>
      <c r="O30" s="6">
        <f t="shared" si="3"/>
        <v>0</v>
      </c>
    </row>
    <row r="31" spans="1:15" x14ac:dyDescent="0.25">
      <c r="E31" s="2" t="s">
        <v>14</v>
      </c>
      <c r="F31" s="10">
        <v>10</v>
      </c>
      <c r="G31" s="10">
        <v>32</v>
      </c>
      <c r="H31" s="10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F0F7-EC54-4182-A742-8407745383B9}">
  <dimension ref="A2:P31"/>
  <sheetViews>
    <sheetView workbookViewId="0"/>
  </sheetViews>
  <sheetFormatPr defaultRowHeight="15" x14ac:dyDescent="0.25"/>
  <cols>
    <col min="1" max="1" width="13.140625" bestFit="1" customWidth="1"/>
    <col min="2" max="2" width="9.5703125" bestFit="1" customWidth="1"/>
    <col min="3" max="3" width="14.85546875" bestFit="1" customWidth="1"/>
    <col min="4" max="4" width="14.5703125" bestFit="1" customWidth="1"/>
    <col min="6" max="7" width="13.140625" bestFit="1" customWidth="1"/>
    <col min="8" max="8" width="34.42578125" bestFit="1" customWidth="1"/>
    <col min="9" max="9" width="12.42578125" customWidth="1"/>
    <col min="10" max="10" width="21" customWidth="1"/>
    <col min="11" max="11" width="27.140625" customWidth="1"/>
    <col min="13" max="13" width="12.140625" bestFit="1" customWidth="1"/>
  </cols>
  <sheetData>
    <row r="2" spans="1:16" x14ac:dyDescent="0.25">
      <c r="F2" t="s">
        <v>31</v>
      </c>
      <c r="P2" s="4">
        <f>MIN(B5:B30)</f>
        <v>1</v>
      </c>
    </row>
    <row r="3" spans="1:16" x14ac:dyDescent="0.25">
      <c r="A3" s="19" t="s">
        <v>35</v>
      </c>
      <c r="B3" s="19"/>
      <c r="C3" s="19"/>
      <c r="G3" s="1" t="s">
        <v>16</v>
      </c>
      <c r="J3" t="s">
        <v>36</v>
      </c>
      <c r="P3" s="4">
        <f>MAX(B5:B30)</f>
        <v>16</v>
      </c>
    </row>
    <row r="4" spans="1:16" x14ac:dyDescent="0.25">
      <c r="A4" s="1" t="s">
        <v>13</v>
      </c>
      <c r="B4" t="s">
        <v>43</v>
      </c>
      <c r="C4" t="s">
        <v>22</v>
      </c>
      <c r="D4" t="s">
        <v>30</v>
      </c>
      <c r="F4" s="1" t="s">
        <v>13</v>
      </c>
      <c r="G4" t="s">
        <v>32</v>
      </c>
      <c r="H4" t="s">
        <v>18</v>
      </c>
      <c r="J4" s="6" t="s">
        <v>24</v>
      </c>
      <c r="K4" s="6" t="s">
        <v>25</v>
      </c>
      <c r="L4" s="6" t="s">
        <v>23</v>
      </c>
      <c r="M4" s="7" t="s">
        <v>27</v>
      </c>
      <c r="O4" s="6" t="s">
        <v>24</v>
      </c>
      <c r="P4" s="6" t="s">
        <v>48</v>
      </c>
    </row>
    <row r="5" spans="1:16" x14ac:dyDescent="0.25">
      <c r="A5" s="11">
        <v>527</v>
      </c>
      <c r="B5" s="12">
        <v>1</v>
      </c>
      <c r="C5" s="12">
        <v>4.5</v>
      </c>
      <c r="D5" s="13">
        <v>0.66666666666666663</v>
      </c>
      <c r="F5" s="2">
        <v>2872</v>
      </c>
      <c r="G5" s="3">
        <v>3</v>
      </c>
      <c r="H5" s="3">
        <v>12</v>
      </c>
      <c r="I5" s="3"/>
      <c r="J5" s="6">
        <f>F5</f>
        <v>2872</v>
      </c>
      <c r="K5" s="6">
        <f>H5</f>
        <v>12</v>
      </c>
      <c r="L5" s="6">
        <f>G5</f>
        <v>3</v>
      </c>
      <c r="M5" s="6">
        <f>MAX(L$5:L$30)</f>
        <v>3</v>
      </c>
      <c r="O5" s="6">
        <f>A5</f>
        <v>527</v>
      </c>
      <c r="P5" s="6">
        <f>(P$3-B5)/(P$3-P$2)</f>
        <v>1</v>
      </c>
    </row>
    <row r="6" spans="1:16" x14ac:dyDescent="0.25">
      <c r="A6" s="11">
        <v>2872</v>
      </c>
      <c r="B6" s="12">
        <v>2</v>
      </c>
      <c r="C6" s="12">
        <v>4</v>
      </c>
      <c r="D6" s="13">
        <v>1</v>
      </c>
      <c r="F6" s="2">
        <v>527</v>
      </c>
      <c r="G6" s="3">
        <v>2</v>
      </c>
      <c r="H6" s="3">
        <v>9</v>
      </c>
      <c r="I6" s="3"/>
      <c r="J6" s="6">
        <f t="shared" ref="J6:J30" si="0">F6</f>
        <v>527</v>
      </c>
      <c r="K6" s="6">
        <f t="shared" ref="K6:K30" si="1">H6</f>
        <v>9</v>
      </c>
      <c r="L6" s="6">
        <f t="shared" ref="L6:L30" si="2">G6</f>
        <v>2</v>
      </c>
      <c r="M6" s="6">
        <f>MAX(L$5:L$30)</f>
        <v>3</v>
      </c>
      <c r="O6" s="6">
        <f t="shared" ref="O6:O30" si="3">A6</f>
        <v>2872</v>
      </c>
      <c r="P6" s="6">
        <f t="shared" ref="P6:P30" si="4">(P$3-B6)/(P$3-P$2)</f>
        <v>0.93333333333333335</v>
      </c>
    </row>
    <row r="7" spans="1:16" x14ac:dyDescent="0.25">
      <c r="A7" s="11">
        <v>358</v>
      </c>
      <c r="B7" s="12">
        <v>3</v>
      </c>
      <c r="C7" s="12">
        <v>4</v>
      </c>
      <c r="D7" s="13">
        <v>0.66666666666666663</v>
      </c>
      <c r="F7" s="2">
        <v>358</v>
      </c>
      <c r="G7" s="3">
        <v>2</v>
      </c>
      <c r="H7" s="3">
        <v>8</v>
      </c>
      <c r="I7" s="3"/>
      <c r="J7" s="6">
        <f t="shared" si="0"/>
        <v>358</v>
      </c>
      <c r="K7" s="6">
        <f t="shared" si="1"/>
        <v>8</v>
      </c>
      <c r="L7" s="6">
        <f t="shared" si="2"/>
        <v>2</v>
      </c>
      <c r="M7" s="6">
        <f>MAX(L$5:L$30)</f>
        <v>3</v>
      </c>
      <c r="O7" s="6">
        <f t="shared" si="3"/>
        <v>358</v>
      </c>
      <c r="P7" s="6">
        <f t="shared" si="4"/>
        <v>0.8666666666666667</v>
      </c>
    </row>
    <row r="8" spans="1:16" x14ac:dyDescent="0.25">
      <c r="A8" s="11">
        <v>6746</v>
      </c>
      <c r="B8" s="12">
        <v>4</v>
      </c>
      <c r="C8" s="12">
        <v>4</v>
      </c>
      <c r="D8" s="13">
        <v>0.33333333333333331</v>
      </c>
      <c r="F8" s="2">
        <v>6706</v>
      </c>
      <c r="G8" s="3">
        <v>3</v>
      </c>
      <c r="H8" s="3">
        <v>8</v>
      </c>
      <c r="I8" s="3"/>
      <c r="J8" s="6">
        <f t="shared" si="0"/>
        <v>6706</v>
      </c>
      <c r="K8" s="6">
        <f t="shared" si="1"/>
        <v>8</v>
      </c>
      <c r="L8" s="6">
        <f t="shared" si="2"/>
        <v>3</v>
      </c>
      <c r="M8" s="6">
        <f>MAX(L$5:L$30)</f>
        <v>3</v>
      </c>
      <c r="O8" s="6">
        <f t="shared" si="3"/>
        <v>6746</v>
      </c>
      <c r="P8" s="6">
        <f t="shared" si="4"/>
        <v>0.8</v>
      </c>
    </row>
    <row r="9" spans="1:16" x14ac:dyDescent="0.25">
      <c r="A9" s="11">
        <v>5016</v>
      </c>
      <c r="B9" s="12">
        <v>4</v>
      </c>
      <c r="C9" s="12">
        <v>4</v>
      </c>
      <c r="D9" s="13">
        <v>0.33333333333333331</v>
      </c>
      <c r="F9" s="2">
        <v>2869</v>
      </c>
      <c r="G9" s="3">
        <v>2</v>
      </c>
      <c r="H9" s="3">
        <v>7</v>
      </c>
      <c r="I9" s="3"/>
      <c r="J9" s="6">
        <f t="shared" si="0"/>
        <v>2869</v>
      </c>
      <c r="K9" s="6">
        <f t="shared" si="1"/>
        <v>7</v>
      </c>
      <c r="L9" s="6">
        <f t="shared" si="2"/>
        <v>2</v>
      </c>
      <c r="M9" s="6">
        <f>MAX(L$5:L$30)</f>
        <v>3</v>
      </c>
      <c r="O9" s="6">
        <f t="shared" si="3"/>
        <v>5016</v>
      </c>
      <c r="P9" s="6">
        <f t="shared" si="4"/>
        <v>0.8</v>
      </c>
    </row>
    <row r="10" spans="1:16" x14ac:dyDescent="0.25">
      <c r="A10" s="11">
        <v>1468</v>
      </c>
      <c r="B10" s="12">
        <v>4</v>
      </c>
      <c r="C10" s="12">
        <v>4</v>
      </c>
      <c r="D10" s="13">
        <v>0.33333333333333331</v>
      </c>
      <c r="F10" s="2">
        <v>329</v>
      </c>
      <c r="G10" s="3">
        <v>2</v>
      </c>
      <c r="H10" s="3">
        <v>6</v>
      </c>
      <c r="I10" s="3"/>
      <c r="J10" s="6">
        <f t="shared" si="0"/>
        <v>329</v>
      </c>
      <c r="K10" s="6">
        <f t="shared" si="1"/>
        <v>6</v>
      </c>
      <c r="L10" s="6">
        <f t="shared" si="2"/>
        <v>2</v>
      </c>
      <c r="M10" s="6">
        <f>MAX(L$5:L$30)</f>
        <v>3</v>
      </c>
      <c r="O10" s="6">
        <f t="shared" si="3"/>
        <v>1468</v>
      </c>
      <c r="P10" s="6">
        <f t="shared" si="4"/>
        <v>0.8</v>
      </c>
    </row>
    <row r="11" spans="1:16" x14ac:dyDescent="0.25">
      <c r="A11" s="11">
        <v>2875</v>
      </c>
      <c r="B11" s="12">
        <v>4</v>
      </c>
      <c r="C11" s="12">
        <v>4</v>
      </c>
      <c r="D11" s="13">
        <v>0.33333333333333331</v>
      </c>
      <c r="F11" s="2">
        <v>5736</v>
      </c>
      <c r="G11" s="3">
        <v>2</v>
      </c>
      <c r="H11" s="3">
        <v>6</v>
      </c>
      <c r="I11" s="3"/>
      <c r="J11" s="6">
        <f t="shared" si="0"/>
        <v>5736</v>
      </c>
      <c r="K11" s="6">
        <f t="shared" si="1"/>
        <v>6</v>
      </c>
      <c r="L11" s="6">
        <f t="shared" si="2"/>
        <v>2</v>
      </c>
      <c r="M11" s="6">
        <f>MAX(L$5:L$30)</f>
        <v>3</v>
      </c>
      <c r="O11" s="6">
        <f t="shared" si="3"/>
        <v>2875</v>
      </c>
      <c r="P11" s="6">
        <f t="shared" si="4"/>
        <v>0.8</v>
      </c>
    </row>
    <row r="12" spans="1:16" x14ac:dyDescent="0.25">
      <c r="A12" s="11">
        <v>2869</v>
      </c>
      <c r="B12" s="12">
        <v>5</v>
      </c>
      <c r="C12" s="12">
        <v>3.5</v>
      </c>
      <c r="D12" s="13">
        <v>0.66666666666666663</v>
      </c>
      <c r="F12" s="2">
        <v>810</v>
      </c>
      <c r="G12" s="3">
        <v>3</v>
      </c>
      <c r="H12" s="3">
        <v>6</v>
      </c>
      <c r="I12" s="3"/>
      <c r="J12" s="6">
        <f t="shared" si="0"/>
        <v>810</v>
      </c>
      <c r="K12" s="6">
        <f t="shared" si="1"/>
        <v>6</v>
      </c>
      <c r="L12" s="6">
        <f t="shared" si="2"/>
        <v>3</v>
      </c>
      <c r="M12" s="6">
        <f>MAX(L$5:L$30)</f>
        <v>3</v>
      </c>
      <c r="O12" s="6">
        <f t="shared" si="3"/>
        <v>2869</v>
      </c>
      <c r="P12" s="6">
        <f t="shared" si="4"/>
        <v>0.73333333333333328</v>
      </c>
    </row>
    <row r="13" spans="1:16" x14ac:dyDescent="0.25">
      <c r="A13" s="11">
        <v>5736</v>
      </c>
      <c r="B13" s="12">
        <v>6</v>
      </c>
      <c r="C13" s="12">
        <v>3</v>
      </c>
      <c r="D13" s="13">
        <v>0.66666666666666663</v>
      </c>
      <c r="F13" s="2">
        <v>514</v>
      </c>
      <c r="G13" s="3">
        <v>2</v>
      </c>
      <c r="H13" s="3">
        <v>5</v>
      </c>
      <c r="I13" s="3"/>
      <c r="J13" s="6">
        <f t="shared" si="0"/>
        <v>514</v>
      </c>
      <c r="K13" s="6">
        <f t="shared" si="1"/>
        <v>5</v>
      </c>
      <c r="L13" s="6">
        <f t="shared" si="2"/>
        <v>2</v>
      </c>
      <c r="M13" s="6">
        <f>MAX(L$5:L$30)</f>
        <v>3</v>
      </c>
      <c r="O13" s="6">
        <f t="shared" si="3"/>
        <v>5736</v>
      </c>
      <c r="P13" s="6">
        <f t="shared" si="4"/>
        <v>0.66666666666666663</v>
      </c>
    </row>
    <row r="14" spans="1:16" x14ac:dyDescent="0.25">
      <c r="A14" s="11">
        <v>329</v>
      </c>
      <c r="B14" s="12">
        <v>6</v>
      </c>
      <c r="C14" s="12">
        <v>3</v>
      </c>
      <c r="D14" s="13">
        <v>0.66666666666666663</v>
      </c>
      <c r="F14" s="2">
        <v>6423</v>
      </c>
      <c r="G14" s="3">
        <v>2</v>
      </c>
      <c r="H14" s="3">
        <v>4</v>
      </c>
      <c r="I14" s="3"/>
      <c r="J14" s="6">
        <f t="shared" si="0"/>
        <v>6423</v>
      </c>
      <c r="K14" s="6">
        <f t="shared" si="1"/>
        <v>4</v>
      </c>
      <c r="L14" s="6">
        <f t="shared" si="2"/>
        <v>2</v>
      </c>
      <c r="M14" s="6">
        <f>MAX(L$5:L$30)</f>
        <v>3</v>
      </c>
      <c r="O14" s="6">
        <f t="shared" si="3"/>
        <v>329</v>
      </c>
      <c r="P14" s="6">
        <f t="shared" si="4"/>
        <v>0.66666666666666663</v>
      </c>
    </row>
    <row r="15" spans="1:16" x14ac:dyDescent="0.25">
      <c r="A15" s="11">
        <v>6422</v>
      </c>
      <c r="B15" s="12">
        <v>7</v>
      </c>
      <c r="C15" s="12">
        <v>3</v>
      </c>
      <c r="D15" s="13">
        <v>0.33333333333333331</v>
      </c>
      <c r="F15" s="2">
        <v>5016</v>
      </c>
      <c r="G15" s="3">
        <v>1</v>
      </c>
      <c r="H15" s="3">
        <v>4</v>
      </c>
      <c r="I15" s="3"/>
      <c r="J15" s="6">
        <f t="shared" si="0"/>
        <v>5016</v>
      </c>
      <c r="K15" s="6">
        <f t="shared" si="1"/>
        <v>4</v>
      </c>
      <c r="L15" s="6">
        <f t="shared" si="2"/>
        <v>1</v>
      </c>
      <c r="M15" s="6">
        <f>MAX(L$5:L$30)</f>
        <v>3</v>
      </c>
      <c r="O15" s="6">
        <f t="shared" si="3"/>
        <v>6422</v>
      </c>
      <c r="P15" s="6">
        <f t="shared" si="4"/>
        <v>0.6</v>
      </c>
    </row>
    <row r="16" spans="1:16" x14ac:dyDescent="0.25">
      <c r="A16" s="11">
        <v>263</v>
      </c>
      <c r="B16" s="12">
        <v>7</v>
      </c>
      <c r="C16" s="12">
        <v>3</v>
      </c>
      <c r="D16" s="13">
        <v>0.33333333333333331</v>
      </c>
      <c r="F16" s="2">
        <v>6746</v>
      </c>
      <c r="G16" s="3">
        <v>1</v>
      </c>
      <c r="H16" s="3">
        <v>4</v>
      </c>
      <c r="I16" s="3"/>
      <c r="J16" s="6">
        <f t="shared" si="0"/>
        <v>6746</v>
      </c>
      <c r="K16" s="6">
        <f t="shared" si="1"/>
        <v>4</v>
      </c>
      <c r="L16" s="6">
        <f t="shared" si="2"/>
        <v>1</v>
      </c>
      <c r="M16" s="6">
        <f>MAX(L$5:L$30)</f>
        <v>3</v>
      </c>
      <c r="O16" s="6">
        <f t="shared" si="3"/>
        <v>263</v>
      </c>
      <c r="P16" s="6">
        <f t="shared" si="4"/>
        <v>0.6</v>
      </c>
    </row>
    <row r="17" spans="1:16" x14ac:dyDescent="0.25">
      <c r="A17" s="11">
        <v>3171</v>
      </c>
      <c r="B17" s="12">
        <v>7</v>
      </c>
      <c r="C17" s="12">
        <v>3</v>
      </c>
      <c r="D17" s="13">
        <v>0.33333333333333331</v>
      </c>
      <c r="F17" s="2">
        <v>1468</v>
      </c>
      <c r="G17" s="3">
        <v>1</v>
      </c>
      <c r="H17" s="3">
        <v>4</v>
      </c>
      <c r="I17" s="3"/>
      <c r="J17" s="6">
        <f t="shared" si="0"/>
        <v>1468</v>
      </c>
      <c r="K17" s="6">
        <f t="shared" si="1"/>
        <v>4</v>
      </c>
      <c r="L17" s="6">
        <f t="shared" si="2"/>
        <v>1</v>
      </c>
      <c r="M17" s="6">
        <f>MAX(L$5:L$30)</f>
        <v>3</v>
      </c>
      <c r="O17" s="6">
        <f t="shared" si="3"/>
        <v>3171</v>
      </c>
      <c r="P17" s="6">
        <f t="shared" si="4"/>
        <v>0.6</v>
      </c>
    </row>
    <row r="18" spans="1:16" x14ac:dyDescent="0.25">
      <c r="A18" s="11">
        <v>6706</v>
      </c>
      <c r="B18" s="12">
        <v>8</v>
      </c>
      <c r="C18" s="12">
        <v>2.6666666666666665</v>
      </c>
      <c r="D18" s="13">
        <v>1</v>
      </c>
      <c r="F18" s="2">
        <v>2875</v>
      </c>
      <c r="G18" s="3">
        <v>1</v>
      </c>
      <c r="H18" s="3">
        <v>4</v>
      </c>
      <c r="I18" s="3"/>
      <c r="J18" s="6">
        <f t="shared" si="0"/>
        <v>2875</v>
      </c>
      <c r="K18" s="6">
        <f t="shared" si="1"/>
        <v>4</v>
      </c>
      <c r="L18" s="6">
        <f t="shared" si="2"/>
        <v>1</v>
      </c>
      <c r="M18" s="6">
        <f>MAX(L$5:L$30)</f>
        <v>3</v>
      </c>
      <c r="O18" s="6">
        <f t="shared" si="3"/>
        <v>6706</v>
      </c>
      <c r="P18" s="6">
        <f t="shared" si="4"/>
        <v>0.53333333333333333</v>
      </c>
    </row>
    <row r="19" spans="1:16" x14ac:dyDescent="0.25">
      <c r="A19" s="11">
        <v>514</v>
      </c>
      <c r="B19" s="12">
        <v>9</v>
      </c>
      <c r="C19" s="12">
        <v>2.5</v>
      </c>
      <c r="D19" s="13">
        <v>0.66666666666666663</v>
      </c>
      <c r="F19" s="2">
        <v>263</v>
      </c>
      <c r="G19" s="3">
        <v>1</v>
      </c>
      <c r="H19" s="3">
        <v>3</v>
      </c>
      <c r="I19" s="3"/>
      <c r="J19" s="6">
        <f t="shared" si="0"/>
        <v>263</v>
      </c>
      <c r="K19" s="6">
        <f t="shared" si="1"/>
        <v>3</v>
      </c>
      <c r="L19" s="6">
        <f t="shared" si="2"/>
        <v>1</v>
      </c>
      <c r="M19" s="6">
        <f>MAX(L$5:L$30)</f>
        <v>3</v>
      </c>
      <c r="O19" s="6">
        <f t="shared" si="3"/>
        <v>514</v>
      </c>
      <c r="P19" s="6">
        <f t="shared" si="4"/>
        <v>0.46666666666666667</v>
      </c>
    </row>
    <row r="20" spans="1:16" x14ac:dyDescent="0.25">
      <c r="A20" s="11">
        <v>810</v>
      </c>
      <c r="B20" s="12">
        <v>10</v>
      </c>
      <c r="C20" s="12">
        <v>2</v>
      </c>
      <c r="D20" s="13">
        <v>1</v>
      </c>
      <c r="F20" s="2">
        <v>6422</v>
      </c>
      <c r="G20" s="3">
        <v>1</v>
      </c>
      <c r="H20" s="3">
        <v>3</v>
      </c>
      <c r="I20" s="3"/>
      <c r="J20" s="6">
        <f t="shared" si="0"/>
        <v>6422</v>
      </c>
      <c r="K20" s="6">
        <f t="shared" si="1"/>
        <v>3</v>
      </c>
      <c r="L20" s="6">
        <f t="shared" si="2"/>
        <v>1</v>
      </c>
      <c r="M20" s="6">
        <f>MAX(L$5:L$30)</f>
        <v>3</v>
      </c>
      <c r="O20" s="6">
        <f t="shared" si="3"/>
        <v>810</v>
      </c>
      <c r="P20" s="6">
        <f t="shared" si="4"/>
        <v>0.4</v>
      </c>
    </row>
    <row r="21" spans="1:16" x14ac:dyDescent="0.25">
      <c r="A21" s="11">
        <v>6423</v>
      </c>
      <c r="B21" s="12">
        <v>11</v>
      </c>
      <c r="C21" s="12">
        <v>2</v>
      </c>
      <c r="D21" s="13">
        <v>0.66666666666666663</v>
      </c>
      <c r="F21" s="2">
        <v>871</v>
      </c>
      <c r="G21" s="3">
        <v>2</v>
      </c>
      <c r="H21" s="3">
        <v>3</v>
      </c>
      <c r="I21" s="3"/>
      <c r="J21" s="6">
        <f t="shared" si="0"/>
        <v>871</v>
      </c>
      <c r="K21" s="6">
        <f t="shared" si="1"/>
        <v>3</v>
      </c>
      <c r="L21" s="6">
        <f t="shared" si="2"/>
        <v>2</v>
      </c>
      <c r="M21" s="6">
        <f>MAX(L$5:L$30)</f>
        <v>3</v>
      </c>
      <c r="O21" s="6">
        <f t="shared" si="3"/>
        <v>6423</v>
      </c>
      <c r="P21" s="6">
        <f t="shared" si="4"/>
        <v>0.33333333333333331</v>
      </c>
    </row>
    <row r="22" spans="1:16" x14ac:dyDescent="0.25">
      <c r="A22" s="11">
        <v>3624</v>
      </c>
      <c r="B22" s="12">
        <v>12</v>
      </c>
      <c r="C22" s="12">
        <v>2</v>
      </c>
      <c r="D22" s="13">
        <v>0.33333333333333331</v>
      </c>
      <c r="F22" s="2">
        <v>3171</v>
      </c>
      <c r="G22" s="3">
        <v>1</v>
      </c>
      <c r="H22" s="3">
        <v>3</v>
      </c>
      <c r="I22" s="3"/>
      <c r="J22" s="6">
        <f t="shared" si="0"/>
        <v>3171</v>
      </c>
      <c r="K22" s="6">
        <f t="shared" si="1"/>
        <v>3</v>
      </c>
      <c r="L22" s="6">
        <f t="shared" si="2"/>
        <v>1</v>
      </c>
      <c r="M22" s="6">
        <f>MAX(L$5:L$30)</f>
        <v>3</v>
      </c>
      <c r="O22" s="6">
        <f t="shared" si="3"/>
        <v>3624</v>
      </c>
      <c r="P22" s="6">
        <f t="shared" si="4"/>
        <v>0.26666666666666666</v>
      </c>
    </row>
    <row r="23" spans="1:16" x14ac:dyDescent="0.25">
      <c r="A23" s="11">
        <v>871</v>
      </c>
      <c r="B23" s="12">
        <v>13</v>
      </c>
      <c r="C23" s="12">
        <v>1.5</v>
      </c>
      <c r="D23" s="13">
        <v>0.66666666666666663</v>
      </c>
      <c r="F23" s="2">
        <v>3624</v>
      </c>
      <c r="G23" s="3">
        <v>1</v>
      </c>
      <c r="H23" s="3">
        <v>2</v>
      </c>
      <c r="I23" s="3"/>
      <c r="J23" s="6">
        <f t="shared" si="0"/>
        <v>3624</v>
      </c>
      <c r="K23" s="6">
        <f t="shared" si="1"/>
        <v>2</v>
      </c>
      <c r="L23" s="6">
        <f t="shared" si="2"/>
        <v>1</v>
      </c>
      <c r="M23" s="6">
        <f>MAX(L$5:L$30)</f>
        <v>3</v>
      </c>
      <c r="O23" s="6">
        <f t="shared" si="3"/>
        <v>871</v>
      </c>
      <c r="P23" s="6">
        <f t="shared" si="4"/>
        <v>0.2</v>
      </c>
    </row>
    <row r="24" spans="1:16" x14ac:dyDescent="0.25">
      <c r="A24" s="11">
        <v>4458</v>
      </c>
      <c r="B24" s="12">
        <v>14</v>
      </c>
      <c r="C24" s="12">
        <v>1</v>
      </c>
      <c r="D24" s="13">
        <v>0.66666666666666663</v>
      </c>
      <c r="F24" s="2">
        <v>4458</v>
      </c>
      <c r="G24" s="3">
        <v>2</v>
      </c>
      <c r="H24" s="3">
        <v>2</v>
      </c>
      <c r="I24" s="3"/>
      <c r="J24" s="6">
        <f t="shared" si="0"/>
        <v>4458</v>
      </c>
      <c r="K24" s="6">
        <f t="shared" si="1"/>
        <v>2</v>
      </c>
      <c r="L24" s="6">
        <f t="shared" si="2"/>
        <v>2</v>
      </c>
      <c r="M24" s="6">
        <f>MAX(L$5:L$30)</f>
        <v>3</v>
      </c>
      <c r="O24" s="6">
        <f t="shared" si="3"/>
        <v>4458</v>
      </c>
      <c r="P24" s="6">
        <f t="shared" si="4"/>
        <v>0.13333333333333333</v>
      </c>
    </row>
    <row r="25" spans="1:16" x14ac:dyDescent="0.25">
      <c r="A25" s="11">
        <v>5659</v>
      </c>
      <c r="B25" s="12">
        <v>15</v>
      </c>
      <c r="C25" s="12">
        <v>1</v>
      </c>
      <c r="D25" s="13">
        <v>0.33333333333333331</v>
      </c>
      <c r="F25" s="2">
        <v>870</v>
      </c>
      <c r="G25" s="3">
        <v>1</v>
      </c>
      <c r="H25" s="3">
        <v>1</v>
      </c>
      <c r="I25" s="3"/>
      <c r="J25" s="6">
        <f t="shared" si="0"/>
        <v>870</v>
      </c>
      <c r="K25" s="6">
        <f t="shared" si="1"/>
        <v>1</v>
      </c>
      <c r="L25" s="6">
        <f t="shared" si="2"/>
        <v>1</v>
      </c>
      <c r="M25" s="6">
        <f>MAX(L$5:L$30)</f>
        <v>3</v>
      </c>
      <c r="O25" s="6">
        <f t="shared" si="3"/>
        <v>5659</v>
      </c>
      <c r="P25" s="6">
        <f t="shared" si="4"/>
        <v>6.6666666666666666E-2</v>
      </c>
    </row>
    <row r="26" spans="1:16" x14ac:dyDescent="0.25">
      <c r="A26" s="11">
        <v>870</v>
      </c>
      <c r="B26" s="12">
        <v>15</v>
      </c>
      <c r="C26" s="12">
        <v>1</v>
      </c>
      <c r="D26" s="13">
        <v>0.33333333333333331</v>
      </c>
      <c r="F26" s="2">
        <v>3950</v>
      </c>
      <c r="G26" s="3">
        <v>1</v>
      </c>
      <c r="H26" s="3">
        <v>1</v>
      </c>
      <c r="I26" s="3"/>
      <c r="J26" s="6">
        <f t="shared" si="0"/>
        <v>3950</v>
      </c>
      <c r="K26" s="6">
        <f t="shared" si="1"/>
        <v>1</v>
      </c>
      <c r="L26" s="6">
        <f t="shared" si="2"/>
        <v>1</v>
      </c>
      <c r="M26" s="6">
        <f>MAX(L$5:L$30)</f>
        <v>3</v>
      </c>
      <c r="O26" s="6">
        <f t="shared" si="3"/>
        <v>870</v>
      </c>
      <c r="P26" s="6">
        <f t="shared" si="4"/>
        <v>6.6666666666666666E-2</v>
      </c>
    </row>
    <row r="27" spans="1:16" x14ac:dyDescent="0.25">
      <c r="A27" s="11">
        <v>353</v>
      </c>
      <c r="B27" s="12">
        <v>15</v>
      </c>
      <c r="C27" s="12">
        <v>1</v>
      </c>
      <c r="D27" s="13">
        <v>0.33333333333333331</v>
      </c>
      <c r="F27" s="2">
        <v>353</v>
      </c>
      <c r="G27" s="3">
        <v>1</v>
      </c>
      <c r="H27" s="3">
        <v>1</v>
      </c>
      <c r="I27" s="3"/>
      <c r="J27" s="6">
        <f t="shared" si="0"/>
        <v>353</v>
      </c>
      <c r="K27" s="6">
        <f t="shared" si="1"/>
        <v>1</v>
      </c>
      <c r="L27" s="6">
        <f t="shared" si="2"/>
        <v>1</v>
      </c>
      <c r="M27" s="6">
        <f>MAX(L$5:L$30)</f>
        <v>3</v>
      </c>
      <c r="O27" s="6">
        <f t="shared" si="3"/>
        <v>353</v>
      </c>
      <c r="P27" s="6">
        <f t="shared" si="4"/>
        <v>6.6666666666666666E-2</v>
      </c>
    </row>
    <row r="28" spans="1:16" x14ac:dyDescent="0.25">
      <c r="A28" s="11">
        <v>1751</v>
      </c>
      <c r="B28" s="12">
        <v>15</v>
      </c>
      <c r="C28" s="12">
        <v>1</v>
      </c>
      <c r="D28" s="13">
        <v>0.33333333333333331</v>
      </c>
      <c r="F28" s="2">
        <v>5659</v>
      </c>
      <c r="G28" s="3">
        <v>1</v>
      </c>
      <c r="H28" s="3">
        <v>1</v>
      </c>
      <c r="I28" s="3"/>
      <c r="J28" s="6">
        <f t="shared" si="0"/>
        <v>5659</v>
      </c>
      <c r="K28" s="6">
        <f t="shared" si="1"/>
        <v>1</v>
      </c>
      <c r="L28" s="6">
        <f t="shared" si="2"/>
        <v>1</v>
      </c>
      <c r="M28" s="6">
        <f>MAX(L$5:L$30)</f>
        <v>3</v>
      </c>
      <c r="O28" s="6">
        <f t="shared" si="3"/>
        <v>1751</v>
      </c>
      <c r="P28" s="6">
        <f t="shared" si="4"/>
        <v>6.6666666666666666E-2</v>
      </c>
    </row>
    <row r="29" spans="1:16" x14ac:dyDescent="0.25">
      <c r="A29" s="11">
        <v>3950</v>
      </c>
      <c r="B29" s="12">
        <v>15</v>
      </c>
      <c r="C29" s="12">
        <v>1</v>
      </c>
      <c r="D29" s="13">
        <v>0.33333333333333331</v>
      </c>
      <c r="F29" s="2">
        <v>1751</v>
      </c>
      <c r="G29" s="3">
        <v>1</v>
      </c>
      <c r="H29" s="3">
        <v>1</v>
      </c>
      <c r="I29" s="3"/>
      <c r="J29" s="6">
        <f t="shared" si="0"/>
        <v>1751</v>
      </c>
      <c r="K29" s="6">
        <f t="shared" si="1"/>
        <v>1</v>
      </c>
      <c r="L29" s="6">
        <f t="shared" si="2"/>
        <v>1</v>
      </c>
      <c r="M29" s="6">
        <f>MAX(L$5:L$30)</f>
        <v>3</v>
      </c>
      <c r="O29" s="6">
        <f t="shared" si="3"/>
        <v>3950</v>
      </c>
      <c r="P29" s="6">
        <f t="shared" si="4"/>
        <v>6.6666666666666666E-2</v>
      </c>
    </row>
    <row r="30" spans="1:16" x14ac:dyDescent="0.25">
      <c r="A30" s="11">
        <v>5099</v>
      </c>
      <c r="B30" s="12">
        <v>16</v>
      </c>
      <c r="C30" s="12">
        <v>0</v>
      </c>
      <c r="D30" s="13">
        <v>0.66666666666666663</v>
      </c>
      <c r="F30" s="2">
        <v>5099</v>
      </c>
      <c r="G30" s="3">
        <v>2</v>
      </c>
      <c r="H30" s="3">
        <v>0</v>
      </c>
      <c r="I30" s="3"/>
      <c r="J30" s="6">
        <f t="shared" si="0"/>
        <v>5099</v>
      </c>
      <c r="K30" s="6">
        <f t="shared" si="1"/>
        <v>0</v>
      </c>
      <c r="L30" s="6">
        <f t="shared" si="2"/>
        <v>2</v>
      </c>
      <c r="M30" s="6">
        <f>MAX(L$5:L$30)</f>
        <v>3</v>
      </c>
      <c r="O30" s="6">
        <f t="shared" si="3"/>
        <v>5099</v>
      </c>
      <c r="P30" s="6">
        <f t="shared" si="4"/>
        <v>0</v>
      </c>
    </row>
    <row r="31" spans="1:16" x14ac:dyDescent="0.25">
      <c r="F31" s="2" t="s">
        <v>14</v>
      </c>
      <c r="G31" s="3">
        <v>42</v>
      </c>
      <c r="H31" s="3">
        <v>108</v>
      </c>
      <c r="I31" s="3"/>
      <c r="J31" s="3"/>
      <c r="K31" s="3"/>
      <c r="L31" s="3"/>
      <c r="M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F94A-62D0-41E5-808C-5C93D3C69F22}">
  <dimension ref="A1:I31"/>
  <sheetViews>
    <sheetView workbookViewId="0"/>
  </sheetViews>
  <sheetFormatPr defaultRowHeight="15" x14ac:dyDescent="0.25"/>
  <cols>
    <col min="1" max="1" width="13.140625" bestFit="1" customWidth="1"/>
    <col min="2" max="2" width="21.140625" bestFit="1" customWidth="1"/>
    <col min="3" max="3" width="13.140625" bestFit="1" customWidth="1"/>
    <col min="4" max="4" width="20.140625" bestFit="1" customWidth="1"/>
    <col min="5" max="5" width="24.7109375" bestFit="1" customWidth="1"/>
    <col min="6" max="6" width="12" customWidth="1"/>
    <col min="7" max="7" width="16.5703125" customWidth="1"/>
    <col min="8" max="8" width="16.28515625" customWidth="1"/>
    <col min="9" max="9" width="8" bestFit="1" customWidth="1"/>
    <col min="10" max="15" width="7" bestFit="1" customWidth="1"/>
    <col min="16" max="16" width="8" bestFit="1" customWidth="1"/>
    <col min="17" max="19" width="7" bestFit="1" customWidth="1"/>
    <col min="20" max="20" width="6" bestFit="1" customWidth="1"/>
    <col min="21" max="27" width="7" bestFit="1" customWidth="1"/>
    <col min="28" max="28" width="8" bestFit="1" customWidth="1"/>
    <col min="29" max="29" width="7" bestFit="1" customWidth="1"/>
    <col min="30" max="30" width="11.28515625" bestFit="1" customWidth="1"/>
  </cols>
  <sheetData>
    <row r="1" spans="1:9" x14ac:dyDescent="0.25">
      <c r="C1" t="s">
        <v>31</v>
      </c>
      <c r="E1" t="s">
        <v>36</v>
      </c>
      <c r="H1" s="5">
        <f>MIN(B5:B30)</f>
        <v>281.7</v>
      </c>
      <c r="I1" t="s">
        <v>46</v>
      </c>
    </row>
    <row r="2" spans="1:9" x14ac:dyDescent="0.25">
      <c r="A2" s="19" t="s">
        <v>39</v>
      </c>
      <c r="B2" s="18"/>
      <c r="H2" s="5">
        <f>MAX(B5:B30)</f>
        <v>658.49</v>
      </c>
      <c r="I2" t="s">
        <v>47</v>
      </c>
    </row>
    <row r="3" spans="1:9" x14ac:dyDescent="0.25">
      <c r="B3" s="1" t="s">
        <v>16</v>
      </c>
    </row>
    <row r="4" spans="1:9" x14ac:dyDescent="0.25">
      <c r="A4" s="1" t="s">
        <v>13</v>
      </c>
      <c r="B4" t="s">
        <v>21</v>
      </c>
      <c r="C4" t="s">
        <v>32</v>
      </c>
      <c r="D4" t="s">
        <v>15</v>
      </c>
      <c r="E4" t="s">
        <v>20</v>
      </c>
      <c r="G4" s="6" t="s">
        <v>24</v>
      </c>
      <c r="H4" s="6" t="s">
        <v>45</v>
      </c>
    </row>
    <row r="5" spans="1:9" x14ac:dyDescent="0.25">
      <c r="A5" s="11">
        <v>358</v>
      </c>
      <c r="B5" s="14">
        <v>658.49</v>
      </c>
      <c r="C5" s="3">
        <v>2</v>
      </c>
      <c r="D5" s="5">
        <v>1111.3800000000001</v>
      </c>
      <c r="E5" s="5">
        <f>D5/C5</f>
        <v>555.69000000000005</v>
      </c>
      <c r="F5" s="5"/>
      <c r="G5" s="21">
        <f>A5</f>
        <v>358</v>
      </c>
      <c r="H5" s="6">
        <f>(B5-H$1)/(H$2-H$1)</f>
        <v>1</v>
      </c>
    </row>
    <row r="6" spans="1:9" x14ac:dyDescent="0.25">
      <c r="A6" s="11">
        <v>1468</v>
      </c>
      <c r="B6" s="14">
        <v>634.25</v>
      </c>
      <c r="C6" s="3">
        <v>1</v>
      </c>
      <c r="D6" s="5">
        <v>634.25</v>
      </c>
      <c r="E6" s="5">
        <f t="shared" ref="E6:E31" si="0">D6/C6</f>
        <v>634.25</v>
      </c>
      <c r="F6" s="5"/>
      <c r="G6" s="21">
        <f t="shared" ref="G6:G30" si="1">A6</f>
        <v>1468</v>
      </c>
      <c r="H6" s="6">
        <f t="shared" ref="H6:H30" si="2">(B6-H$1)/(H$2-H$1)</f>
        <v>0.93566708245972552</v>
      </c>
    </row>
    <row r="7" spans="1:9" x14ac:dyDescent="0.25">
      <c r="A7" s="11">
        <v>527</v>
      </c>
      <c r="B7" s="14">
        <v>628.24</v>
      </c>
      <c r="C7" s="3">
        <v>2</v>
      </c>
      <c r="D7" s="5">
        <v>1165.3400000000001</v>
      </c>
      <c r="E7" s="5">
        <f t="shared" si="0"/>
        <v>582.67000000000007</v>
      </c>
      <c r="F7" s="5"/>
      <c r="G7" s="21">
        <f t="shared" si="1"/>
        <v>527</v>
      </c>
      <c r="H7" s="6">
        <f t="shared" si="2"/>
        <v>0.919716552987075</v>
      </c>
    </row>
    <row r="8" spans="1:9" x14ac:dyDescent="0.25">
      <c r="A8" s="11">
        <v>2872</v>
      </c>
      <c r="B8" s="14">
        <v>573.98</v>
      </c>
      <c r="C8" s="3">
        <v>3</v>
      </c>
      <c r="D8" s="5">
        <v>1604.16</v>
      </c>
      <c r="E8" s="5">
        <f t="shared" si="0"/>
        <v>534.72</v>
      </c>
      <c r="F8" s="5"/>
      <c r="G8" s="21">
        <f t="shared" si="1"/>
        <v>2872</v>
      </c>
      <c r="H8" s="6">
        <f t="shared" si="2"/>
        <v>0.77571060803099878</v>
      </c>
    </row>
    <row r="9" spans="1:9" x14ac:dyDescent="0.25">
      <c r="A9" s="11">
        <v>5016</v>
      </c>
      <c r="B9" s="14">
        <v>525.13</v>
      </c>
      <c r="C9" s="3">
        <v>1</v>
      </c>
      <c r="D9" s="5">
        <v>525.13</v>
      </c>
      <c r="E9" s="5">
        <f t="shared" si="0"/>
        <v>525.13</v>
      </c>
      <c r="F9" s="5"/>
      <c r="G9" s="21">
        <f t="shared" si="1"/>
        <v>5016</v>
      </c>
      <c r="H9" s="6">
        <f t="shared" si="2"/>
        <v>0.64606279359855623</v>
      </c>
    </row>
    <row r="10" spans="1:9" x14ac:dyDescent="0.25">
      <c r="A10" s="11">
        <v>6706</v>
      </c>
      <c r="B10" s="14">
        <v>498.24</v>
      </c>
      <c r="C10" s="3">
        <v>3</v>
      </c>
      <c r="D10" s="5">
        <v>1235.92</v>
      </c>
      <c r="E10" s="5">
        <f t="shared" si="0"/>
        <v>411.97333333333336</v>
      </c>
      <c r="F10" s="5"/>
      <c r="G10" s="21">
        <f t="shared" si="1"/>
        <v>6706</v>
      </c>
      <c r="H10" s="6">
        <f t="shared" si="2"/>
        <v>0.57469678070012475</v>
      </c>
    </row>
    <row r="11" spans="1:9" x14ac:dyDescent="0.25">
      <c r="A11" s="11">
        <v>2869</v>
      </c>
      <c r="B11" s="14">
        <v>488.88</v>
      </c>
      <c r="C11" s="3">
        <v>2</v>
      </c>
      <c r="D11" s="5">
        <v>897.07999999999993</v>
      </c>
      <c r="E11" s="5">
        <f t="shared" si="0"/>
        <v>448.53999999999996</v>
      </c>
      <c r="F11" s="5"/>
      <c r="G11" s="21">
        <f t="shared" si="1"/>
        <v>2869</v>
      </c>
      <c r="H11" s="6">
        <f t="shared" si="2"/>
        <v>0.54985535709546429</v>
      </c>
    </row>
    <row r="12" spans="1:9" x14ac:dyDescent="0.25">
      <c r="A12" s="11">
        <v>353</v>
      </c>
      <c r="B12" s="14">
        <v>479.51</v>
      </c>
      <c r="C12" s="3">
        <v>1</v>
      </c>
      <c r="D12" s="5">
        <v>479.51</v>
      </c>
      <c r="E12" s="5">
        <f t="shared" si="0"/>
        <v>479.51</v>
      </c>
      <c r="F12" s="5"/>
      <c r="G12" s="21">
        <f t="shared" si="1"/>
        <v>353</v>
      </c>
      <c r="H12" s="6">
        <f t="shared" si="2"/>
        <v>0.52498739350832024</v>
      </c>
    </row>
    <row r="13" spans="1:9" x14ac:dyDescent="0.25">
      <c r="A13" s="11">
        <v>263</v>
      </c>
      <c r="B13" s="14">
        <v>464.8</v>
      </c>
      <c r="C13" s="3">
        <v>1</v>
      </c>
      <c r="D13" s="5">
        <v>464.8</v>
      </c>
      <c r="E13" s="5">
        <f t="shared" si="0"/>
        <v>464.8</v>
      </c>
      <c r="F13" s="5"/>
      <c r="G13" s="21">
        <f t="shared" si="1"/>
        <v>263</v>
      </c>
      <c r="H13" s="6">
        <f t="shared" si="2"/>
        <v>0.4859470792749277</v>
      </c>
    </row>
    <row r="14" spans="1:9" x14ac:dyDescent="0.25">
      <c r="A14" s="11">
        <v>329</v>
      </c>
      <c r="B14" s="14">
        <v>456.27</v>
      </c>
      <c r="C14" s="3">
        <v>2</v>
      </c>
      <c r="D14" s="5">
        <v>888.57999999999993</v>
      </c>
      <c r="E14" s="5">
        <f t="shared" si="0"/>
        <v>444.28999999999996</v>
      </c>
      <c r="F14" s="5"/>
      <c r="G14" s="21">
        <f t="shared" si="1"/>
        <v>329</v>
      </c>
      <c r="H14" s="6">
        <f t="shared" si="2"/>
        <v>0.46330847421640697</v>
      </c>
    </row>
    <row r="15" spans="1:9" x14ac:dyDescent="0.25">
      <c r="A15" s="11">
        <v>2875</v>
      </c>
      <c r="B15" s="14">
        <v>443.62</v>
      </c>
      <c r="C15" s="3">
        <v>1</v>
      </c>
      <c r="D15" s="5">
        <v>443.62</v>
      </c>
      <c r="E15" s="5">
        <f t="shared" si="0"/>
        <v>443.62</v>
      </c>
      <c r="F15" s="5"/>
      <c r="G15" s="21">
        <f t="shared" si="1"/>
        <v>2875</v>
      </c>
      <c r="H15" s="6">
        <f t="shared" si="2"/>
        <v>0.42973539637463842</v>
      </c>
    </row>
    <row r="16" spans="1:9" x14ac:dyDescent="0.25">
      <c r="A16" s="11">
        <v>6422</v>
      </c>
      <c r="B16" s="14">
        <v>441.89</v>
      </c>
      <c r="C16" s="3">
        <v>1</v>
      </c>
      <c r="D16" s="5">
        <v>441.89</v>
      </c>
      <c r="E16" s="5">
        <f t="shared" si="0"/>
        <v>441.89</v>
      </c>
      <c r="F16" s="5"/>
      <c r="G16" s="21">
        <f t="shared" si="1"/>
        <v>6422</v>
      </c>
      <c r="H16" s="6">
        <f t="shared" si="2"/>
        <v>0.42514397940497356</v>
      </c>
    </row>
    <row r="17" spans="1:8" x14ac:dyDescent="0.25">
      <c r="A17" s="11">
        <v>6746</v>
      </c>
      <c r="B17" s="14">
        <v>438.93</v>
      </c>
      <c r="C17" s="3">
        <v>1</v>
      </c>
      <c r="D17" s="5">
        <v>438.93</v>
      </c>
      <c r="E17" s="5">
        <f t="shared" si="0"/>
        <v>438.93</v>
      </c>
      <c r="F17" s="5"/>
      <c r="G17" s="21">
        <f t="shared" si="1"/>
        <v>6746</v>
      </c>
      <c r="H17" s="6">
        <f t="shared" si="2"/>
        <v>0.41728814458982461</v>
      </c>
    </row>
    <row r="18" spans="1:8" x14ac:dyDescent="0.25">
      <c r="A18" s="11">
        <v>3171</v>
      </c>
      <c r="B18" s="14">
        <v>433.59</v>
      </c>
      <c r="C18" s="3">
        <v>1</v>
      </c>
      <c r="D18" s="5">
        <v>433.59</v>
      </c>
      <c r="E18" s="5">
        <f t="shared" si="0"/>
        <v>433.59</v>
      </c>
      <c r="F18" s="5"/>
      <c r="G18" s="21">
        <f t="shared" si="1"/>
        <v>3171</v>
      </c>
      <c r="H18" s="6">
        <f t="shared" si="2"/>
        <v>0.40311579394357594</v>
      </c>
    </row>
    <row r="19" spans="1:8" x14ac:dyDescent="0.25">
      <c r="A19" s="11">
        <v>6423</v>
      </c>
      <c r="B19" s="14">
        <v>420.67</v>
      </c>
      <c r="C19" s="3">
        <v>2</v>
      </c>
      <c r="D19" s="5">
        <v>787.1400000000001</v>
      </c>
      <c r="E19" s="5">
        <f t="shared" si="0"/>
        <v>393.57000000000005</v>
      </c>
      <c r="F19" s="5"/>
      <c r="G19" s="21">
        <f t="shared" si="1"/>
        <v>6423</v>
      </c>
      <c r="H19" s="6">
        <f t="shared" si="2"/>
        <v>0.36882613657474989</v>
      </c>
    </row>
    <row r="20" spans="1:8" x14ac:dyDescent="0.25">
      <c r="A20" s="11">
        <v>5099</v>
      </c>
      <c r="B20" s="14">
        <v>413.49</v>
      </c>
      <c r="C20" s="3">
        <v>2</v>
      </c>
      <c r="D20" s="5">
        <v>718.56</v>
      </c>
      <c r="E20" s="5">
        <f t="shared" si="0"/>
        <v>359.28</v>
      </c>
      <c r="F20" s="5"/>
      <c r="G20" s="21">
        <f t="shared" si="1"/>
        <v>5099</v>
      </c>
      <c r="H20" s="6">
        <f t="shared" si="2"/>
        <v>0.34977042915151679</v>
      </c>
    </row>
    <row r="21" spans="1:8" x14ac:dyDescent="0.25">
      <c r="A21" s="11">
        <v>5659</v>
      </c>
      <c r="B21" s="14">
        <v>394.47</v>
      </c>
      <c r="C21" s="3">
        <v>1</v>
      </c>
      <c r="D21" s="5">
        <v>394.47</v>
      </c>
      <c r="E21" s="5">
        <f t="shared" si="0"/>
        <v>394.47</v>
      </c>
      <c r="F21" s="5"/>
      <c r="G21" s="21">
        <f t="shared" si="1"/>
        <v>5659</v>
      </c>
      <c r="H21" s="6">
        <f t="shared" si="2"/>
        <v>0.29929138246768766</v>
      </c>
    </row>
    <row r="22" spans="1:8" x14ac:dyDescent="0.25">
      <c r="A22" s="11">
        <v>514</v>
      </c>
      <c r="B22" s="14">
        <v>383.3</v>
      </c>
      <c r="C22" s="3">
        <v>2</v>
      </c>
      <c r="D22" s="5">
        <v>653.26</v>
      </c>
      <c r="E22" s="5">
        <f t="shared" si="0"/>
        <v>326.63</v>
      </c>
      <c r="F22" s="5"/>
      <c r="G22" s="21">
        <f t="shared" si="1"/>
        <v>514</v>
      </c>
      <c r="H22" s="6">
        <f t="shared" si="2"/>
        <v>0.26964622203349348</v>
      </c>
    </row>
    <row r="23" spans="1:8" x14ac:dyDescent="0.25">
      <c r="A23" s="11">
        <v>5736</v>
      </c>
      <c r="B23" s="14">
        <v>373.57</v>
      </c>
      <c r="C23" s="3">
        <v>2</v>
      </c>
      <c r="D23" s="5">
        <v>734.96</v>
      </c>
      <c r="E23" s="5">
        <f t="shared" si="0"/>
        <v>367.48</v>
      </c>
      <c r="F23" s="5"/>
      <c r="G23" s="21">
        <f t="shared" si="1"/>
        <v>5736</v>
      </c>
      <c r="H23" s="6">
        <f t="shared" si="2"/>
        <v>0.2438228190769394</v>
      </c>
    </row>
    <row r="24" spans="1:8" x14ac:dyDescent="0.25">
      <c r="A24" s="11">
        <v>3624</v>
      </c>
      <c r="B24" s="14">
        <v>360.47</v>
      </c>
      <c r="C24" s="3">
        <v>1</v>
      </c>
      <c r="D24" s="5">
        <v>360.47</v>
      </c>
      <c r="E24" s="5">
        <f t="shared" si="0"/>
        <v>360.47</v>
      </c>
      <c r="F24" s="5"/>
      <c r="G24" s="21">
        <f t="shared" si="1"/>
        <v>3624</v>
      </c>
      <c r="H24" s="6">
        <f t="shared" si="2"/>
        <v>0.20905544202340837</v>
      </c>
    </row>
    <row r="25" spans="1:8" x14ac:dyDescent="0.25">
      <c r="A25" s="11">
        <v>810</v>
      </c>
      <c r="B25" s="14">
        <v>338.26</v>
      </c>
      <c r="C25" s="3">
        <v>3</v>
      </c>
      <c r="D25" s="5">
        <v>964.72</v>
      </c>
      <c r="E25" s="5">
        <f t="shared" si="0"/>
        <v>321.57333333333332</v>
      </c>
      <c r="F25" s="5"/>
      <c r="G25" s="21">
        <f t="shared" si="1"/>
        <v>810</v>
      </c>
      <c r="H25" s="6">
        <f t="shared" si="2"/>
        <v>0.15011014092730698</v>
      </c>
    </row>
    <row r="26" spans="1:8" x14ac:dyDescent="0.25">
      <c r="A26" s="11">
        <v>1751</v>
      </c>
      <c r="B26" s="14">
        <v>337.74</v>
      </c>
      <c r="C26" s="3">
        <v>1</v>
      </c>
      <c r="D26" s="5">
        <v>337.74</v>
      </c>
      <c r="E26" s="5">
        <f t="shared" si="0"/>
        <v>337.74</v>
      </c>
      <c r="F26" s="5"/>
      <c r="G26" s="21">
        <f t="shared" si="1"/>
        <v>1751</v>
      </c>
      <c r="H26" s="6">
        <f t="shared" si="2"/>
        <v>0.14873006183815923</v>
      </c>
    </row>
    <row r="27" spans="1:8" x14ac:dyDescent="0.25">
      <c r="A27" s="11">
        <v>870</v>
      </c>
      <c r="B27" s="14">
        <v>334.43</v>
      </c>
      <c r="C27" s="3">
        <v>1</v>
      </c>
      <c r="D27" s="5">
        <v>334.43</v>
      </c>
      <c r="E27" s="5">
        <f t="shared" si="0"/>
        <v>334.43</v>
      </c>
      <c r="F27" s="5"/>
      <c r="G27" s="21">
        <f t="shared" si="1"/>
        <v>870</v>
      </c>
      <c r="H27" s="6">
        <f t="shared" si="2"/>
        <v>0.1399453276360838</v>
      </c>
    </row>
    <row r="28" spans="1:8" x14ac:dyDescent="0.25">
      <c r="A28" s="11">
        <v>4458</v>
      </c>
      <c r="B28" s="14">
        <v>332.93</v>
      </c>
      <c r="C28" s="3">
        <v>2</v>
      </c>
      <c r="D28" s="5">
        <v>625.07999999999993</v>
      </c>
      <c r="E28" s="5">
        <f t="shared" si="0"/>
        <v>312.53999999999996</v>
      </c>
      <c r="F28" s="5"/>
      <c r="G28" s="21">
        <f t="shared" si="1"/>
        <v>4458</v>
      </c>
      <c r="H28" s="6">
        <f t="shared" si="2"/>
        <v>0.13596433026354207</v>
      </c>
    </row>
    <row r="29" spans="1:8" x14ac:dyDescent="0.25">
      <c r="A29" s="11">
        <v>871</v>
      </c>
      <c r="B29" s="14">
        <v>321.61</v>
      </c>
      <c r="C29" s="3">
        <v>2</v>
      </c>
      <c r="D29" s="5">
        <v>640.89</v>
      </c>
      <c r="E29" s="5">
        <f t="shared" si="0"/>
        <v>320.44499999999999</v>
      </c>
      <c r="F29" s="5"/>
      <c r="G29" s="21">
        <f t="shared" si="1"/>
        <v>871</v>
      </c>
      <c r="H29" s="6">
        <f t="shared" si="2"/>
        <v>0.1059210700920938</v>
      </c>
    </row>
    <row r="30" spans="1:8" x14ac:dyDescent="0.25">
      <c r="A30" s="11">
        <v>3950</v>
      </c>
      <c r="B30" s="14">
        <v>281.7</v>
      </c>
      <c r="C30" s="3">
        <v>1</v>
      </c>
      <c r="D30" s="5">
        <v>281.7</v>
      </c>
      <c r="E30" s="5">
        <f t="shared" si="0"/>
        <v>281.7</v>
      </c>
      <c r="F30" s="5"/>
      <c r="G30" s="21">
        <f t="shared" si="1"/>
        <v>3950</v>
      </c>
      <c r="H30" s="6">
        <f t="shared" si="2"/>
        <v>0</v>
      </c>
    </row>
    <row r="31" spans="1:8" x14ac:dyDescent="0.25">
      <c r="A31" s="2" t="s">
        <v>14</v>
      </c>
      <c r="B31" s="5">
        <v>658.49</v>
      </c>
      <c r="C31" s="3">
        <v>42</v>
      </c>
      <c r="D31" s="5">
        <v>17597.599999999999</v>
      </c>
      <c r="E31" s="5">
        <f t="shared" si="0"/>
        <v>418.99047619047616</v>
      </c>
      <c r="F31" s="5"/>
      <c r="G3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D33"/>
  <sheetViews>
    <sheetView workbookViewId="0"/>
  </sheetViews>
  <sheetFormatPr defaultRowHeight="15" x14ac:dyDescent="0.25"/>
  <cols>
    <col min="1" max="1" width="13.140625" bestFit="1" customWidth="1"/>
    <col min="2" max="2" width="20.140625" bestFit="1" customWidth="1"/>
    <col min="3" max="3" width="39.85546875" bestFit="1" customWidth="1"/>
    <col min="4" max="4" width="34.42578125" bestFit="1" customWidth="1"/>
  </cols>
  <sheetData>
    <row r="3" spans="1:4" x14ac:dyDescent="0.25">
      <c r="A3" t="s">
        <v>37</v>
      </c>
    </row>
    <row r="5" spans="1:4" x14ac:dyDescent="0.25">
      <c r="B5" s="1" t="s">
        <v>16</v>
      </c>
    </row>
    <row r="6" spans="1:4" x14ac:dyDescent="0.25">
      <c r="A6" s="1" t="s">
        <v>13</v>
      </c>
      <c r="B6" t="s">
        <v>15</v>
      </c>
      <c r="C6" t="s">
        <v>17</v>
      </c>
      <c r="D6" t="s">
        <v>18</v>
      </c>
    </row>
    <row r="7" spans="1:4" x14ac:dyDescent="0.25">
      <c r="A7" s="2">
        <v>263</v>
      </c>
      <c r="B7" s="3">
        <v>464.8</v>
      </c>
      <c r="C7" s="3">
        <v>3</v>
      </c>
      <c r="D7" s="3">
        <v>3</v>
      </c>
    </row>
    <row r="8" spans="1:4" x14ac:dyDescent="0.25">
      <c r="A8" s="2">
        <v>329</v>
      </c>
      <c r="B8" s="3">
        <v>888.57999999999993</v>
      </c>
      <c r="C8" s="3">
        <v>5</v>
      </c>
      <c r="D8" s="3">
        <v>6</v>
      </c>
    </row>
    <row r="9" spans="1:4" x14ac:dyDescent="0.25">
      <c r="A9" s="2">
        <v>353</v>
      </c>
      <c r="B9" s="3">
        <v>479.51</v>
      </c>
      <c r="C9" s="3">
        <v>0</v>
      </c>
      <c r="D9" s="3">
        <v>1</v>
      </c>
    </row>
    <row r="10" spans="1:4" x14ac:dyDescent="0.25">
      <c r="A10" s="2">
        <v>358</v>
      </c>
      <c r="B10" s="3">
        <v>1111.3800000000001</v>
      </c>
      <c r="C10" s="3">
        <v>6</v>
      </c>
      <c r="D10" s="3">
        <v>8</v>
      </c>
    </row>
    <row r="11" spans="1:4" x14ac:dyDescent="0.25">
      <c r="A11" s="2">
        <v>514</v>
      </c>
      <c r="B11" s="3">
        <v>653.26</v>
      </c>
      <c r="C11" s="3">
        <v>3</v>
      </c>
      <c r="D11" s="3">
        <v>5</v>
      </c>
    </row>
    <row r="12" spans="1:4" x14ac:dyDescent="0.25">
      <c r="A12" s="2">
        <v>527</v>
      </c>
      <c r="B12" s="3">
        <v>1165.3400000000001</v>
      </c>
      <c r="C12" s="3">
        <v>7</v>
      </c>
      <c r="D12" s="3">
        <v>9</v>
      </c>
    </row>
    <row r="13" spans="1:4" x14ac:dyDescent="0.25">
      <c r="A13" s="2">
        <v>810</v>
      </c>
      <c r="B13" s="3">
        <v>964.72</v>
      </c>
      <c r="C13" s="3">
        <v>3</v>
      </c>
      <c r="D13" s="3">
        <v>6</v>
      </c>
    </row>
    <row r="14" spans="1:4" x14ac:dyDescent="0.25">
      <c r="A14" s="2">
        <v>870</v>
      </c>
      <c r="B14" s="3">
        <v>334.43</v>
      </c>
      <c r="C14" s="3">
        <v>0</v>
      </c>
      <c r="D14" s="3">
        <v>1</v>
      </c>
    </row>
    <row r="15" spans="1:4" x14ac:dyDescent="0.25">
      <c r="A15" s="2">
        <v>871</v>
      </c>
      <c r="B15" s="3">
        <v>640.89</v>
      </c>
      <c r="C15" s="3">
        <v>1</v>
      </c>
      <c r="D15" s="3">
        <v>3</v>
      </c>
    </row>
    <row r="16" spans="1:4" x14ac:dyDescent="0.25">
      <c r="A16" s="2">
        <v>1468</v>
      </c>
      <c r="B16" s="3">
        <v>634.25</v>
      </c>
      <c r="C16" s="3">
        <v>3</v>
      </c>
      <c r="D16" s="3">
        <v>4</v>
      </c>
    </row>
    <row r="17" spans="1:4" x14ac:dyDescent="0.25">
      <c r="A17" s="2">
        <v>1751</v>
      </c>
      <c r="B17" s="3">
        <v>337.74</v>
      </c>
      <c r="C17" s="3">
        <v>0</v>
      </c>
      <c r="D17" s="3">
        <v>1</v>
      </c>
    </row>
    <row r="18" spans="1:4" x14ac:dyDescent="0.25">
      <c r="A18" s="2">
        <v>2869</v>
      </c>
      <c r="B18" s="3">
        <v>897.07999999999993</v>
      </c>
      <c r="C18" s="3">
        <v>5</v>
      </c>
      <c r="D18" s="3">
        <v>7</v>
      </c>
    </row>
    <row r="19" spans="1:4" x14ac:dyDescent="0.25">
      <c r="A19" s="2">
        <v>2872</v>
      </c>
      <c r="B19" s="3">
        <v>1604.16</v>
      </c>
      <c r="C19" s="3">
        <v>9</v>
      </c>
      <c r="D19" s="3">
        <v>12</v>
      </c>
    </row>
    <row r="20" spans="1:4" x14ac:dyDescent="0.25">
      <c r="A20" s="2">
        <v>2875</v>
      </c>
      <c r="B20" s="3">
        <v>443.62</v>
      </c>
      <c r="C20" s="3">
        <v>3</v>
      </c>
      <c r="D20" s="3">
        <v>4</v>
      </c>
    </row>
    <row r="21" spans="1:4" x14ac:dyDescent="0.25">
      <c r="A21" s="2">
        <v>3171</v>
      </c>
      <c r="B21" s="3">
        <v>433.59</v>
      </c>
      <c r="C21" s="3">
        <v>2</v>
      </c>
      <c r="D21" s="3">
        <v>3</v>
      </c>
    </row>
    <row r="22" spans="1:4" x14ac:dyDescent="0.25">
      <c r="A22" s="2">
        <v>3624</v>
      </c>
      <c r="B22" s="3">
        <v>360.47</v>
      </c>
      <c r="C22" s="3">
        <v>1</v>
      </c>
      <c r="D22" s="3">
        <v>2</v>
      </c>
    </row>
    <row r="23" spans="1:4" x14ac:dyDescent="0.25">
      <c r="A23" s="2">
        <v>3950</v>
      </c>
      <c r="B23" s="3">
        <v>281.7</v>
      </c>
      <c r="C23" s="3">
        <v>0</v>
      </c>
      <c r="D23" s="3">
        <v>1</v>
      </c>
    </row>
    <row r="24" spans="1:4" x14ac:dyDescent="0.25">
      <c r="A24" s="2">
        <v>4458</v>
      </c>
      <c r="B24" s="3">
        <v>625.07999999999993</v>
      </c>
      <c r="C24" s="3">
        <v>0</v>
      </c>
      <c r="D24" s="3">
        <v>2</v>
      </c>
    </row>
    <row r="25" spans="1:4" x14ac:dyDescent="0.25">
      <c r="A25" s="2">
        <v>5016</v>
      </c>
      <c r="B25" s="3">
        <v>525.13</v>
      </c>
      <c r="C25" s="3">
        <v>4</v>
      </c>
      <c r="D25" s="3">
        <v>4</v>
      </c>
    </row>
    <row r="26" spans="1:4" x14ac:dyDescent="0.25">
      <c r="A26" s="2">
        <v>5099</v>
      </c>
      <c r="B26" s="3">
        <v>718.56</v>
      </c>
      <c r="C26" s="3">
        <v>0</v>
      </c>
      <c r="D26" s="3">
        <v>0</v>
      </c>
    </row>
    <row r="27" spans="1:4" x14ac:dyDescent="0.25">
      <c r="A27" s="2">
        <v>5659</v>
      </c>
      <c r="B27" s="3">
        <v>394.47</v>
      </c>
      <c r="C27" s="3">
        <v>0</v>
      </c>
      <c r="D27" s="3">
        <v>1</v>
      </c>
    </row>
    <row r="28" spans="1:4" x14ac:dyDescent="0.25">
      <c r="A28" s="2">
        <v>5736</v>
      </c>
      <c r="B28" s="3">
        <v>734.96</v>
      </c>
      <c r="C28" s="3">
        <v>4</v>
      </c>
      <c r="D28" s="3">
        <v>6</v>
      </c>
    </row>
    <row r="29" spans="1:4" x14ac:dyDescent="0.25">
      <c r="A29" s="2">
        <v>6422</v>
      </c>
      <c r="B29" s="3">
        <v>441.89</v>
      </c>
      <c r="C29" s="3">
        <v>2</v>
      </c>
      <c r="D29" s="3">
        <v>3</v>
      </c>
    </row>
    <row r="30" spans="1:4" x14ac:dyDescent="0.25">
      <c r="A30" s="2">
        <v>6423</v>
      </c>
      <c r="B30" s="3">
        <v>787.1400000000001</v>
      </c>
      <c r="C30" s="3">
        <v>2</v>
      </c>
      <c r="D30" s="3">
        <v>4</v>
      </c>
    </row>
    <row r="31" spans="1:4" x14ac:dyDescent="0.25">
      <c r="A31" s="2">
        <v>6706</v>
      </c>
      <c r="B31" s="3">
        <v>1235.92</v>
      </c>
      <c r="C31" s="3">
        <v>5</v>
      </c>
      <c r="D31" s="3">
        <v>8</v>
      </c>
    </row>
    <row r="32" spans="1:4" x14ac:dyDescent="0.25">
      <c r="A32" s="2">
        <v>6746</v>
      </c>
      <c r="B32" s="3">
        <v>438.93</v>
      </c>
      <c r="C32" s="3">
        <v>3</v>
      </c>
      <c r="D32" s="3">
        <v>4</v>
      </c>
    </row>
    <row r="33" spans="1:4" x14ac:dyDescent="0.25">
      <c r="A33" s="2" t="s">
        <v>14</v>
      </c>
      <c r="B33" s="3">
        <v>17597.599999999999</v>
      </c>
      <c r="C33" s="3">
        <v>71</v>
      </c>
      <c r="D33" s="3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43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2872</v>
      </c>
      <c r="B2">
        <v>101</v>
      </c>
      <c r="C2">
        <v>1734</v>
      </c>
      <c r="D2">
        <v>507.82</v>
      </c>
      <c r="E2" t="s">
        <v>9</v>
      </c>
      <c r="F2">
        <v>3</v>
      </c>
      <c r="G2">
        <v>4</v>
      </c>
      <c r="H2" t="s">
        <v>10</v>
      </c>
      <c r="I2">
        <v>428.80530416710201</v>
      </c>
    </row>
    <row r="3" spans="1:9" x14ac:dyDescent="0.25">
      <c r="A3">
        <v>3950</v>
      </c>
      <c r="B3">
        <v>101</v>
      </c>
      <c r="C3">
        <v>1734</v>
      </c>
      <c r="D3">
        <v>281.7</v>
      </c>
      <c r="E3" t="s">
        <v>11</v>
      </c>
      <c r="F3">
        <v>0</v>
      </c>
      <c r="G3">
        <v>1</v>
      </c>
      <c r="H3" t="s">
        <v>10</v>
      </c>
      <c r="I3">
        <v>60.579544286578297</v>
      </c>
    </row>
    <row r="4" spans="1:9" x14ac:dyDescent="0.25">
      <c r="A4">
        <v>5016</v>
      </c>
      <c r="B4">
        <v>101</v>
      </c>
      <c r="C4">
        <v>1721</v>
      </c>
      <c r="D4">
        <v>525.13</v>
      </c>
      <c r="E4" t="s">
        <v>11</v>
      </c>
      <c r="F4">
        <v>4</v>
      </c>
      <c r="G4">
        <v>4</v>
      </c>
      <c r="H4" t="s">
        <v>10</v>
      </c>
      <c r="I4">
        <v>38.888141377542198</v>
      </c>
    </row>
    <row r="5" spans="1:9" x14ac:dyDescent="0.25">
      <c r="A5">
        <v>6706</v>
      </c>
      <c r="B5">
        <v>101</v>
      </c>
      <c r="C5">
        <v>1661</v>
      </c>
      <c r="D5">
        <v>344.14</v>
      </c>
      <c r="E5" t="s">
        <v>9</v>
      </c>
      <c r="F5">
        <v>2</v>
      </c>
      <c r="G5">
        <v>3</v>
      </c>
      <c r="H5" t="s">
        <v>12</v>
      </c>
      <c r="I5">
        <v>627.93817056352304</v>
      </c>
    </row>
    <row r="6" spans="1:9" x14ac:dyDescent="0.25">
      <c r="A6">
        <v>6746</v>
      </c>
      <c r="B6">
        <v>101</v>
      </c>
      <c r="C6">
        <v>1731</v>
      </c>
      <c r="D6">
        <v>438.93</v>
      </c>
      <c r="E6" t="s">
        <v>11</v>
      </c>
      <c r="F6">
        <v>3</v>
      </c>
      <c r="G6">
        <v>4</v>
      </c>
      <c r="H6" t="s">
        <v>10</v>
      </c>
      <c r="I6">
        <v>492.68480132957302</v>
      </c>
    </row>
    <row r="7" spans="1:9" x14ac:dyDescent="0.25">
      <c r="A7">
        <v>810</v>
      </c>
      <c r="B7">
        <v>101</v>
      </c>
      <c r="C7">
        <v>1734</v>
      </c>
      <c r="D7">
        <v>326.04000000000002</v>
      </c>
      <c r="E7" t="s">
        <v>9</v>
      </c>
      <c r="F7">
        <v>1</v>
      </c>
      <c r="G7">
        <v>2</v>
      </c>
      <c r="H7" t="s">
        <v>12</v>
      </c>
      <c r="I7">
        <v>61.158679651604999</v>
      </c>
    </row>
    <row r="8" spans="1:9" x14ac:dyDescent="0.25">
      <c r="A8">
        <v>329</v>
      </c>
      <c r="B8">
        <v>103</v>
      </c>
      <c r="C8">
        <v>1751</v>
      </c>
      <c r="D8">
        <v>432.31</v>
      </c>
      <c r="E8" t="s">
        <v>11</v>
      </c>
      <c r="F8">
        <v>3</v>
      </c>
      <c r="G8">
        <v>3</v>
      </c>
      <c r="H8" t="s">
        <v>10</v>
      </c>
      <c r="I8">
        <v>1.2999999999999501</v>
      </c>
    </row>
    <row r="9" spans="1:9" x14ac:dyDescent="0.25">
      <c r="A9">
        <v>353</v>
      </c>
      <c r="B9">
        <v>103</v>
      </c>
      <c r="C9">
        <v>1611</v>
      </c>
      <c r="D9">
        <v>479.51</v>
      </c>
      <c r="E9" t="s">
        <v>11</v>
      </c>
      <c r="F9">
        <v>0</v>
      </c>
      <c r="G9">
        <v>1</v>
      </c>
      <c r="H9" t="s">
        <v>10</v>
      </c>
      <c r="I9">
        <v>1.52315462117279</v>
      </c>
    </row>
    <row r="10" spans="1:9" x14ac:dyDescent="0.25">
      <c r="A10">
        <v>5099</v>
      </c>
      <c r="B10">
        <v>103</v>
      </c>
      <c r="C10">
        <v>1685</v>
      </c>
      <c r="D10">
        <v>413.49</v>
      </c>
      <c r="E10" t="s">
        <v>9</v>
      </c>
      <c r="F10">
        <v>0</v>
      </c>
      <c r="G10">
        <v>0</v>
      </c>
      <c r="H10" t="s">
        <v>12</v>
      </c>
      <c r="I10">
        <v>261.863930023519</v>
      </c>
    </row>
    <row r="11" spans="1:9" x14ac:dyDescent="0.25">
      <c r="A11">
        <v>5736</v>
      </c>
      <c r="B11">
        <v>103</v>
      </c>
      <c r="C11">
        <v>1751</v>
      </c>
      <c r="D11">
        <v>373.57</v>
      </c>
      <c r="E11" t="s">
        <v>11</v>
      </c>
      <c r="F11">
        <v>2</v>
      </c>
      <c r="G11">
        <v>3</v>
      </c>
      <c r="H11" t="s">
        <v>10</v>
      </c>
      <c r="I11">
        <v>343.81287269504202</v>
      </c>
    </row>
    <row r="12" spans="1:9" x14ac:dyDescent="0.25">
      <c r="A12">
        <v>6422</v>
      </c>
      <c r="B12">
        <v>103</v>
      </c>
      <c r="C12">
        <v>1747</v>
      </c>
      <c r="D12">
        <v>441.89</v>
      </c>
      <c r="E12" t="s">
        <v>9</v>
      </c>
      <c r="F12">
        <v>2</v>
      </c>
      <c r="G12">
        <v>3</v>
      </c>
      <c r="H12" t="s">
        <v>10</v>
      </c>
      <c r="I12">
        <v>69.987359840804004</v>
      </c>
    </row>
    <row r="13" spans="1:9" x14ac:dyDescent="0.25">
      <c r="A13">
        <v>6423</v>
      </c>
      <c r="B13">
        <v>103</v>
      </c>
      <c r="C13">
        <v>1749</v>
      </c>
      <c r="D13">
        <v>420.67</v>
      </c>
      <c r="E13" t="s">
        <v>9</v>
      </c>
      <c r="F13">
        <v>1</v>
      </c>
      <c r="G13">
        <v>2</v>
      </c>
      <c r="H13" t="s">
        <v>10</v>
      </c>
      <c r="I13">
        <v>54.8772757799535</v>
      </c>
    </row>
    <row r="14" spans="1:9" x14ac:dyDescent="0.25">
      <c r="A14">
        <v>1751</v>
      </c>
      <c r="B14">
        <v>104</v>
      </c>
      <c r="C14">
        <v>1572</v>
      </c>
      <c r="D14">
        <v>337.74</v>
      </c>
      <c r="E14" t="s">
        <v>11</v>
      </c>
      <c r="F14">
        <v>0</v>
      </c>
      <c r="G14">
        <v>1</v>
      </c>
      <c r="H14" t="s">
        <v>10</v>
      </c>
      <c r="I14">
        <v>4.8052055106935798</v>
      </c>
    </row>
    <row r="15" spans="1:9" x14ac:dyDescent="0.25">
      <c r="A15">
        <v>2875</v>
      </c>
      <c r="B15">
        <v>104</v>
      </c>
      <c r="C15">
        <v>1568</v>
      </c>
      <c r="D15">
        <v>443.62</v>
      </c>
      <c r="E15" t="s">
        <v>11</v>
      </c>
      <c r="F15">
        <v>3</v>
      </c>
      <c r="G15">
        <v>4</v>
      </c>
      <c r="H15" t="s">
        <v>10</v>
      </c>
      <c r="I15">
        <v>3.92045915678254</v>
      </c>
    </row>
    <row r="16" spans="1:9" x14ac:dyDescent="0.25">
      <c r="A16">
        <v>358</v>
      </c>
      <c r="B16">
        <v>104</v>
      </c>
      <c r="C16">
        <v>1590</v>
      </c>
      <c r="D16">
        <v>658.49</v>
      </c>
      <c r="E16" t="s">
        <v>11</v>
      </c>
      <c r="F16">
        <v>4</v>
      </c>
      <c r="G16">
        <v>5</v>
      </c>
      <c r="H16" t="s">
        <v>10</v>
      </c>
      <c r="I16">
        <v>102.86583934247901</v>
      </c>
    </row>
    <row r="17" spans="1:9" x14ac:dyDescent="0.25">
      <c r="A17">
        <v>4458</v>
      </c>
      <c r="B17">
        <v>104</v>
      </c>
      <c r="C17">
        <v>1563</v>
      </c>
      <c r="D17">
        <v>332.93</v>
      </c>
      <c r="E17" t="s">
        <v>9</v>
      </c>
      <c r="F17">
        <v>0</v>
      </c>
      <c r="G17">
        <v>1</v>
      </c>
      <c r="H17" t="s">
        <v>12</v>
      </c>
      <c r="I17">
        <v>5.6142675390472796</v>
      </c>
    </row>
    <row r="18" spans="1:9" x14ac:dyDescent="0.25">
      <c r="A18">
        <v>527</v>
      </c>
      <c r="B18">
        <v>104</v>
      </c>
      <c r="C18">
        <v>1590</v>
      </c>
      <c r="D18">
        <v>537.1</v>
      </c>
      <c r="E18" t="s">
        <v>9</v>
      </c>
      <c r="F18">
        <v>3</v>
      </c>
      <c r="G18">
        <v>4</v>
      </c>
      <c r="H18" t="s">
        <v>10</v>
      </c>
      <c r="I18">
        <v>36.788737409007098</v>
      </c>
    </row>
    <row r="19" spans="1:9" x14ac:dyDescent="0.25">
      <c r="A19">
        <v>871</v>
      </c>
      <c r="B19">
        <v>104</v>
      </c>
      <c r="C19">
        <v>1588</v>
      </c>
      <c r="D19">
        <v>319.27999999999997</v>
      </c>
      <c r="E19" t="s">
        <v>9</v>
      </c>
      <c r="F19">
        <v>1</v>
      </c>
      <c r="G19">
        <v>2</v>
      </c>
      <c r="H19" t="s">
        <v>10</v>
      </c>
      <c r="I19">
        <v>2.1260291625469301</v>
      </c>
    </row>
    <row r="20" spans="1:9" x14ac:dyDescent="0.25">
      <c r="A20">
        <v>2872</v>
      </c>
      <c r="B20">
        <v>105</v>
      </c>
      <c r="C20">
        <v>1603</v>
      </c>
      <c r="D20">
        <v>522.36</v>
      </c>
      <c r="E20" t="s">
        <v>9</v>
      </c>
      <c r="F20">
        <v>3</v>
      </c>
      <c r="G20">
        <v>4</v>
      </c>
      <c r="H20" t="s">
        <v>10</v>
      </c>
      <c r="I20">
        <v>69.041351423628797</v>
      </c>
    </row>
    <row r="21" spans="1:9" x14ac:dyDescent="0.25">
      <c r="A21">
        <v>3171</v>
      </c>
      <c r="B21">
        <v>105</v>
      </c>
      <c r="C21">
        <v>1600</v>
      </c>
      <c r="D21">
        <v>433.59</v>
      </c>
      <c r="E21" t="s">
        <v>11</v>
      </c>
      <c r="F21">
        <v>2</v>
      </c>
      <c r="G21">
        <v>3</v>
      </c>
      <c r="H21" t="s">
        <v>10</v>
      </c>
      <c r="I21">
        <v>10.868788611166799</v>
      </c>
    </row>
    <row r="22" spans="1:9" x14ac:dyDescent="0.25">
      <c r="A22">
        <v>514</v>
      </c>
      <c r="B22">
        <v>105</v>
      </c>
      <c r="C22">
        <v>1564</v>
      </c>
      <c r="D22">
        <v>269.95999999999998</v>
      </c>
      <c r="E22" t="s">
        <v>11</v>
      </c>
      <c r="F22">
        <v>1</v>
      </c>
      <c r="G22">
        <v>2</v>
      </c>
      <c r="H22" t="s">
        <v>10</v>
      </c>
      <c r="I22">
        <v>2.54950975679639</v>
      </c>
    </row>
    <row r="23" spans="1:9" x14ac:dyDescent="0.25">
      <c r="A23">
        <v>6706</v>
      </c>
      <c r="B23">
        <v>105</v>
      </c>
      <c r="C23">
        <v>1573</v>
      </c>
      <c r="D23">
        <v>393.54</v>
      </c>
      <c r="E23" t="s">
        <v>9</v>
      </c>
      <c r="F23">
        <v>1</v>
      </c>
      <c r="G23">
        <v>2</v>
      </c>
      <c r="H23" t="s">
        <v>12</v>
      </c>
      <c r="I23">
        <v>4.4181444068748998</v>
      </c>
    </row>
    <row r="24" spans="1:9" x14ac:dyDescent="0.25">
      <c r="A24">
        <v>810</v>
      </c>
      <c r="B24">
        <v>105</v>
      </c>
      <c r="C24">
        <v>1605</v>
      </c>
      <c r="D24">
        <v>300.42</v>
      </c>
      <c r="E24" t="s">
        <v>9</v>
      </c>
      <c r="F24">
        <v>1</v>
      </c>
      <c r="G24">
        <v>2</v>
      </c>
      <c r="H24" t="s">
        <v>12</v>
      </c>
      <c r="I24">
        <v>16.339230390656802</v>
      </c>
    </row>
    <row r="25" spans="1:9" x14ac:dyDescent="0.25">
      <c r="A25">
        <v>870</v>
      </c>
      <c r="B25">
        <v>105</v>
      </c>
      <c r="C25">
        <v>1606</v>
      </c>
      <c r="D25">
        <v>334.43</v>
      </c>
      <c r="E25" t="s">
        <v>11</v>
      </c>
      <c r="F25">
        <v>0</v>
      </c>
      <c r="G25">
        <v>1</v>
      </c>
      <c r="H25" t="s">
        <v>10</v>
      </c>
      <c r="I25">
        <v>28.051517056738199</v>
      </c>
    </row>
    <row r="26" spans="1:9" x14ac:dyDescent="0.25">
      <c r="A26">
        <v>1468</v>
      </c>
      <c r="B26">
        <v>12</v>
      </c>
      <c r="C26">
        <v>1858</v>
      </c>
      <c r="D26">
        <v>634.25</v>
      </c>
      <c r="E26" t="s">
        <v>9</v>
      </c>
      <c r="F26">
        <v>3</v>
      </c>
      <c r="G26">
        <v>4</v>
      </c>
      <c r="H26" t="s">
        <v>10</v>
      </c>
      <c r="I26">
        <v>4.1773197148410803</v>
      </c>
    </row>
    <row r="27" spans="1:9" x14ac:dyDescent="0.25">
      <c r="A27">
        <v>2869</v>
      </c>
      <c r="B27">
        <v>12</v>
      </c>
      <c r="C27">
        <v>1861</v>
      </c>
      <c r="D27">
        <v>488.88</v>
      </c>
      <c r="E27" t="s">
        <v>11</v>
      </c>
      <c r="F27">
        <v>3</v>
      </c>
      <c r="G27">
        <v>4</v>
      </c>
      <c r="H27" t="s">
        <v>10</v>
      </c>
      <c r="I27">
        <v>55.696523858723502</v>
      </c>
    </row>
    <row r="28" spans="1:9" x14ac:dyDescent="0.25">
      <c r="A28">
        <v>358</v>
      </c>
      <c r="B28">
        <v>12</v>
      </c>
      <c r="C28">
        <v>1860</v>
      </c>
      <c r="D28">
        <v>452.89</v>
      </c>
      <c r="E28" t="s">
        <v>9</v>
      </c>
      <c r="F28">
        <v>2</v>
      </c>
      <c r="G28">
        <v>3</v>
      </c>
      <c r="H28" t="s">
        <v>10</v>
      </c>
      <c r="I28">
        <v>4.5694638635183402</v>
      </c>
    </row>
    <row r="29" spans="1:9" x14ac:dyDescent="0.25">
      <c r="A29">
        <v>3624</v>
      </c>
      <c r="B29">
        <v>12</v>
      </c>
      <c r="C29">
        <v>1860</v>
      </c>
      <c r="D29">
        <v>360.47</v>
      </c>
      <c r="E29" t="s">
        <v>11</v>
      </c>
      <c r="F29">
        <v>1</v>
      </c>
      <c r="G29">
        <v>2</v>
      </c>
      <c r="H29" t="s">
        <v>10</v>
      </c>
      <c r="I29">
        <v>3.60138862107382</v>
      </c>
    </row>
    <row r="30" spans="1:9" x14ac:dyDescent="0.25">
      <c r="A30">
        <v>5099</v>
      </c>
      <c r="B30">
        <v>12</v>
      </c>
      <c r="C30">
        <v>1862</v>
      </c>
      <c r="D30">
        <v>305.07</v>
      </c>
      <c r="E30" t="s">
        <v>9</v>
      </c>
      <c r="F30">
        <v>0</v>
      </c>
      <c r="G30">
        <v>0</v>
      </c>
      <c r="H30" t="s">
        <v>12</v>
      </c>
      <c r="I30">
        <v>5.1788029504896302</v>
      </c>
    </row>
    <row r="31" spans="1:9" x14ac:dyDescent="0.25">
      <c r="A31">
        <v>5659</v>
      </c>
      <c r="B31">
        <v>12</v>
      </c>
      <c r="C31">
        <v>1858</v>
      </c>
      <c r="D31">
        <v>394.47</v>
      </c>
      <c r="E31" t="s">
        <v>11</v>
      </c>
      <c r="F31">
        <v>0</v>
      </c>
      <c r="G31">
        <v>1</v>
      </c>
      <c r="H31" t="s">
        <v>10</v>
      </c>
      <c r="I31">
        <v>1.13137084989845</v>
      </c>
    </row>
    <row r="32" spans="1:9" x14ac:dyDescent="0.25">
      <c r="A32">
        <v>263</v>
      </c>
      <c r="B32">
        <v>17</v>
      </c>
      <c r="C32">
        <v>1561</v>
      </c>
      <c r="D32">
        <v>464.8</v>
      </c>
      <c r="E32" t="s">
        <v>9</v>
      </c>
      <c r="F32">
        <v>3</v>
      </c>
      <c r="G32">
        <v>3</v>
      </c>
      <c r="H32" t="s">
        <v>12</v>
      </c>
      <c r="I32">
        <v>221.72299551567201</v>
      </c>
    </row>
    <row r="33" spans="1:9" x14ac:dyDescent="0.25">
      <c r="A33">
        <v>2869</v>
      </c>
      <c r="B33">
        <v>17</v>
      </c>
      <c r="C33">
        <v>1572</v>
      </c>
      <c r="D33">
        <v>408.2</v>
      </c>
      <c r="E33" t="s">
        <v>9</v>
      </c>
      <c r="F33">
        <v>2</v>
      </c>
      <c r="G33">
        <v>3</v>
      </c>
      <c r="H33" t="s">
        <v>12</v>
      </c>
      <c r="I33">
        <v>30.303919622692099</v>
      </c>
    </row>
    <row r="34" spans="1:9" x14ac:dyDescent="0.25">
      <c r="A34">
        <v>329</v>
      </c>
      <c r="B34">
        <v>17</v>
      </c>
      <c r="C34">
        <v>1574</v>
      </c>
      <c r="D34">
        <v>456.27</v>
      </c>
      <c r="E34" t="s">
        <v>11</v>
      </c>
      <c r="F34">
        <v>2</v>
      </c>
      <c r="G34">
        <v>3</v>
      </c>
      <c r="H34" t="s">
        <v>10</v>
      </c>
      <c r="I34">
        <v>25.566115600100101</v>
      </c>
    </row>
    <row r="35" spans="1:9" x14ac:dyDescent="0.25">
      <c r="A35">
        <v>514</v>
      </c>
      <c r="B35">
        <v>17</v>
      </c>
      <c r="C35">
        <v>1535</v>
      </c>
      <c r="D35">
        <v>383.3</v>
      </c>
      <c r="E35" t="s">
        <v>9</v>
      </c>
      <c r="F35">
        <v>2</v>
      </c>
      <c r="G35">
        <v>3</v>
      </c>
      <c r="H35" t="s">
        <v>10</v>
      </c>
      <c r="I35">
        <v>2.6683328128252701</v>
      </c>
    </row>
    <row r="36" spans="1:9" x14ac:dyDescent="0.25">
      <c r="A36">
        <v>5736</v>
      </c>
      <c r="B36">
        <v>17</v>
      </c>
      <c r="C36">
        <v>1574</v>
      </c>
      <c r="D36">
        <v>361.39</v>
      </c>
      <c r="E36" t="s">
        <v>11</v>
      </c>
      <c r="F36">
        <v>2</v>
      </c>
      <c r="G36">
        <v>3</v>
      </c>
      <c r="H36" t="s">
        <v>10</v>
      </c>
      <c r="I36">
        <v>42.857596500917403</v>
      </c>
    </row>
    <row r="37" spans="1:9" x14ac:dyDescent="0.25">
      <c r="A37">
        <v>6423</v>
      </c>
      <c r="B37">
        <v>17</v>
      </c>
      <c r="C37">
        <v>1573</v>
      </c>
      <c r="D37">
        <v>366.47</v>
      </c>
      <c r="E37" t="s">
        <v>11</v>
      </c>
      <c r="F37">
        <v>1</v>
      </c>
      <c r="G37">
        <v>2</v>
      </c>
      <c r="H37" t="s">
        <v>10</v>
      </c>
      <c r="I37">
        <v>376.22408158823703</v>
      </c>
    </row>
    <row r="38" spans="1:9" x14ac:dyDescent="0.25">
      <c r="A38">
        <v>2872</v>
      </c>
      <c r="B38">
        <v>201</v>
      </c>
      <c r="C38">
        <v>1718</v>
      </c>
      <c r="D38">
        <v>573.98</v>
      </c>
      <c r="E38" t="s">
        <v>9</v>
      </c>
      <c r="F38">
        <v>3</v>
      </c>
      <c r="G38">
        <v>4</v>
      </c>
      <c r="H38" t="s">
        <v>10</v>
      </c>
      <c r="I38">
        <v>242.93683975401399</v>
      </c>
    </row>
    <row r="39" spans="1:9" x14ac:dyDescent="0.25">
      <c r="A39">
        <v>4458</v>
      </c>
      <c r="B39">
        <v>201</v>
      </c>
      <c r="C39">
        <v>1702</v>
      </c>
      <c r="D39">
        <v>292.14999999999998</v>
      </c>
      <c r="E39" t="s">
        <v>11</v>
      </c>
      <c r="F39">
        <v>0</v>
      </c>
      <c r="G39">
        <v>1</v>
      </c>
      <c r="H39" t="s">
        <v>10</v>
      </c>
      <c r="I39">
        <v>2.7202941017471098</v>
      </c>
    </row>
    <row r="40" spans="1:9" x14ac:dyDescent="0.25">
      <c r="A40">
        <v>527</v>
      </c>
      <c r="B40">
        <v>201</v>
      </c>
      <c r="C40">
        <v>1718</v>
      </c>
      <c r="D40">
        <v>628.24</v>
      </c>
      <c r="E40" t="s">
        <v>11</v>
      </c>
      <c r="F40">
        <v>4</v>
      </c>
      <c r="G40">
        <v>5</v>
      </c>
      <c r="H40" t="s">
        <v>10</v>
      </c>
      <c r="I40">
        <v>2.8415460269669</v>
      </c>
    </row>
    <row r="41" spans="1:9" x14ac:dyDescent="0.25">
      <c r="A41">
        <v>6706</v>
      </c>
      <c r="B41">
        <v>201</v>
      </c>
      <c r="C41">
        <v>1708</v>
      </c>
      <c r="D41">
        <v>498.24</v>
      </c>
      <c r="E41" t="s">
        <v>9</v>
      </c>
      <c r="F41">
        <v>2</v>
      </c>
      <c r="G41">
        <v>3</v>
      </c>
      <c r="H41" t="s">
        <v>12</v>
      </c>
      <c r="I41">
        <v>5.2153619241621199</v>
      </c>
    </row>
    <row r="42" spans="1:9" x14ac:dyDescent="0.25">
      <c r="A42">
        <v>810</v>
      </c>
      <c r="B42">
        <v>201</v>
      </c>
      <c r="C42">
        <v>1709</v>
      </c>
      <c r="D42">
        <v>338.26</v>
      </c>
      <c r="E42" t="s">
        <v>9</v>
      </c>
      <c r="F42">
        <v>1</v>
      </c>
      <c r="G42">
        <v>2</v>
      </c>
      <c r="H42" t="s">
        <v>10</v>
      </c>
      <c r="I42">
        <v>7.46726188103779</v>
      </c>
    </row>
    <row r="43" spans="1:9" x14ac:dyDescent="0.25">
      <c r="A43">
        <v>871</v>
      </c>
      <c r="B43">
        <v>201</v>
      </c>
      <c r="C43">
        <v>1717</v>
      </c>
      <c r="D43">
        <v>321.61</v>
      </c>
      <c r="E43" t="s">
        <v>11</v>
      </c>
      <c r="F43">
        <v>0</v>
      </c>
      <c r="G43">
        <v>1</v>
      </c>
      <c r="H43" t="s">
        <v>10</v>
      </c>
      <c r="I43">
        <v>17.452748985527499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Ranking</vt:lpstr>
      <vt:lpstr>Climbing Analysis</vt:lpstr>
      <vt:lpstr>Gears Delivery Analysis</vt:lpstr>
      <vt:lpstr>Travel Analysis</vt:lpstr>
      <vt:lpstr>Distance</vt:lpstr>
      <vt:lpstr>DataZReport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Tripi</cp:lastModifiedBy>
  <dcterms:created xsi:type="dcterms:W3CDTF">2017-12-10T00:15:51Z</dcterms:created>
  <dcterms:modified xsi:type="dcterms:W3CDTF">2017-12-10T04:38:35Z</dcterms:modified>
</cp:coreProperties>
</file>