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2d97838cb7a9624f/Documentos/Pessoal/Des/Projetos/vdf/sag-ate/"/>
    </mc:Choice>
  </mc:AlternateContent>
  <xr:revisionPtr revIDLastSave="1" documentId="11_5EA6C5FF99499D9EDE760635090D85EC6FFD7757" xr6:coauthVersionLast="46" xr6:coauthVersionMax="46" xr10:uidLastSave="{3D893DDE-0EF5-41E1-92B3-145AA253C970}"/>
  <bookViews>
    <workbookView xWindow="-120" yWindow="-120" windowWidth="20730" windowHeight="11160" tabRatio="795" xr2:uid="{00000000-000D-0000-FFFF-FFFF00000000}"/>
  </bookViews>
  <sheets>
    <sheet name="ACERTO" sheetId="3" r:id="rId1"/>
    <sheet name="ADT.SAL." sheetId="21" r:id="rId2"/>
    <sheet name="DESP. PEÇAS" sheetId="16" r:id="rId3"/>
    <sheet name="ABAST. POSTOS" sheetId="17" r:id="rId4"/>
    <sheet name="ABAST. FAZ" sheetId="22" r:id="rId5"/>
    <sheet name="DESP. DIVERSAS" sheetId="18" r:id="rId6"/>
  </sheets>
  <definedNames>
    <definedName name="Consulta_Bradesco_DB.SQLBRA" localSheetId="4" hidden="1">'ABAST. FAZ'!#REF!</definedName>
    <definedName name="Consulta_Bradesco_DB.SQLBRA" localSheetId="3" hidden="1">'ABAST. POSTOS'!#REF!</definedName>
    <definedName name="Consulta_Bradesco_DB.SQLBRA" localSheetId="0" hidden="1">ACERTO!#REF!</definedName>
    <definedName name="Consulta_Bradesco_DB.SQLBRA" localSheetId="1" hidden="1">'ADT.SAL.'!#REF!</definedName>
    <definedName name="Consulta_Bradesco_DB.SQLBRA" localSheetId="5" hidden="1">'DESP. DIVERSAS'!#REF!</definedName>
    <definedName name="Consulta_Bradesco_DB.SQLBRA" localSheetId="2" hidden="1">'DESP. PEÇAS'!#REF!</definedName>
    <definedName name="Consulta_de_psgacte" localSheetId="1" hidden="1">'ADT.SAL.'!$J$2:$Q$3</definedName>
    <definedName name="Query1" localSheetId="4" hidden="1">'ABAST. FAZ'!$A$1:$J$3</definedName>
    <definedName name="Query1" localSheetId="3" hidden="1">'ABAST. POSTOS'!$A$1:$H$5</definedName>
    <definedName name="Query1" localSheetId="1" hidden="1">'ADT.SAL.'!$A$2:$H$3</definedName>
    <definedName name="Query1" localSheetId="5" hidden="1">'DESP. DIVERSAS'!$A$1:$H$3</definedName>
    <definedName name="Query1" localSheetId="2" hidden="1">'DESP. PEÇAS'!$A$1:$H$17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E19" i="3" l="1"/>
  <c r="E18" i="3"/>
  <c r="B18" i="3"/>
  <c r="B20" i="3"/>
  <c r="B19" i="3"/>
  <c r="N13" i="3" l="1"/>
  <c r="O4" i="3"/>
  <c r="O5" i="3"/>
  <c r="O6" i="3"/>
  <c r="O7" i="3"/>
  <c r="O8" i="3"/>
  <c r="O9" i="3"/>
  <c r="O10" i="3"/>
  <c r="O11" i="3"/>
  <c r="O12" i="3"/>
  <c r="O3" i="3"/>
  <c r="Q13" i="3"/>
  <c r="I13" i="3"/>
  <c r="J13" i="3"/>
  <c r="M13" i="3"/>
  <c r="L9" i="3"/>
  <c r="L4" i="3"/>
  <c r="L5" i="3"/>
  <c r="L6" i="3"/>
  <c r="L7" i="3"/>
  <c r="L8" i="3"/>
  <c r="L10" i="3"/>
  <c r="L11" i="3"/>
  <c r="L12" i="3"/>
  <c r="L3" i="3"/>
  <c r="P3" i="3" l="1"/>
  <c r="P7" i="3"/>
  <c r="W7" i="3" s="1"/>
  <c r="P11" i="3"/>
  <c r="T11" i="3" s="1"/>
  <c r="W11" i="3" s="1"/>
  <c r="P8" i="3"/>
  <c r="W8" i="3" s="1"/>
  <c r="P4" i="3"/>
  <c r="W4" i="3" s="1"/>
  <c r="P5" i="3"/>
  <c r="W5" i="3" s="1"/>
  <c r="P6" i="3"/>
  <c r="W6" i="3" s="1"/>
  <c r="P10" i="3"/>
  <c r="W10" i="3" s="1"/>
  <c r="P12" i="3"/>
  <c r="T12" i="3" s="1"/>
  <c r="W12" i="3" s="1"/>
  <c r="W3" i="3"/>
  <c r="P9" i="3"/>
  <c r="O13" i="3"/>
  <c r="B16" i="3" s="1"/>
  <c r="L13" i="3"/>
  <c r="P13" i="3" l="1"/>
  <c r="B15" i="3" s="1"/>
  <c r="W9" i="3"/>
  <c r="W13" i="3" s="1"/>
  <c r="T13" i="3"/>
  <c r="B22" i="3" l="1"/>
  <c r="E17" i="3" l="1"/>
  <c r="E20" i="3" s="1"/>
  <c r="E2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BAST. FAZ" description="DESPESA COM ABASTECIMENTOS EM TANQUE(FAZENDA)" type="1" refreshedVersion="6" savePassword="1" background="1" saveData="1">
    <dbPr connection="DSN=psgacte;Description=psgacte;UID=sa;PWD=sa99123@!;APP=Microsoft Office;WSID=LAPTOP-QNINM70D;DATABASE=PSGACTE;LANGUAGE=Português" command="SELECT_x000d__x000a__x000d__x000a_AIROMSAI.ROM_NUMERO as ROMANEIO,_x000d__x000a_AIROMSAI.AALMOX_COD AS ALMOXARIFADO,_x000d__x000a_AALMOXAR.DESCRICAO AS DESCRICAO,_x000d__x000a_AHROMSAI.DT_SAIDA as DATA,_x000d__x000a_SPESSOAS.RAZAO_SOCIAL AS MOTORISTA,_x000d__x000a_AIROMSAI.QTDADE AS QTD,_x000d__x000a_AIROMSAI.VLR_UNITARIO AS [VLR.UNI],_x000d__x000a_AIROMSAI.VLR_TOTAL AS [VLR.TOTAL],_x000d__x000a_AHROMSAI.COD_CCUSTO AS CUSTO,_x000d__x000a_SCCUSTO.DESCRICAO AS DESC_CCUSTO_x000d__x000a__x000d__x000a_from AIROMSAI_x000d__x000a__x000d__x000a_inner join AHROMSAI on AIROMSAI.ROM_NUMERO = AHROMSAI.ROM_NUMERO_x000d__x000a_INNER JOIN AALMOXAR ON AALMOXAR.AMX_CODIGO = AIROMSAI.AALMOX_COD_x000d__x000a_INNER JOIN SPESSOAS ON SPESSOAS.PES_CODIGO = AHROMSAI.COD_MOTORISTA_x000d__x000a_INNER JOIN SCCUSTO ON SCCUSTO.CODIGO = AHROMSAI.COD_CCUSTO_x000d__x000a__x000d__x000a_where AHROMSAI.PES_CODIGO = '04726'_x000d__x000a_AND AHROMSAI.COD_CCUSTO = '1208'_x000d__x000a_AND_x000d__x000a_CAST(DT_SAIDA AS DATE) between '2021-01-01' and '2021-01-31'"/>
  </connection>
  <connection id="2" xr16:uid="{00000000-0015-0000-FFFF-FFFF01000000}" name="ABAST. POSTOS" description="DESPESA COM ABASTECIMENTOS EM POSTOS (COD: 325)" type="1" refreshedVersion="6" savePassword="1" background="1" saveData="1">
    <dbPr connection="DSN=psgacte;Description=psgacte;UID=sa;PWD=sa99123@!;APP=Microsoft Office;WSID=LAPTOP-QNINM70D;DATABASE=PSGACTE;LANGUAGE=Português" command="SELECT_x000d__x000a__x000d__x000a_FPAGREC.PES_CODIGO AS [Cod],_x000d__x000a_SPESSOAS.RAZAO_SOCIAL AS [Pessoa],_x000d__x000a_FPAGREC.DPR_DOCUM AS [Doc],_x000d__x000a_FPAGREC.AGR_COD AS [Agr],_x000d__x000a_FAGRUP.DESCRICAO AS [Agrupador],_x000d__x000a_FIPRECLA.VALOR AS [Valor],_x000d__x000a_FPAGREC.DT_VENCTO AS [Data],_x000d__x000a_FPAGREC.HISTORICO AS [Historico]_x000d__x000a__x000d__x000a_FROM FIPRECLA_x000d__x000a__x000d__x000a_INNER JOIN FPAGREC ON FIPRECLA.CLA_CODIGO = FPAGREC.NR_PREPLA_x000d__x000a_INNER JOIN SPESSOAS ON FPAGREC.PES_CODIGO = SPESSOAS.PES_CODIGO_x000d__x000a_INNER JOIN FAGRUP ON FPAGREC.AGR_COD = FAGRUP.CODIGO_x000d__x000a__x000d__x000a_WHERE_x000d__x000a_FIPRECLA.CCU_CODIGO = '1208'_x000d__x000a_AND_x000d__x000a_cast(FPAGREC.DT_VENCTO as date) between '2021-01-01' and '2021-01-31'_x000d__x000a_AND_x000d__x000a_FPAGREC.TIPOPR = '2'_x000d__x000a_AND_x000d__x000a_FPAGREC.AGR_COD in ('325')"/>
  </connection>
  <connection id="3" xr16:uid="{00000000-0015-0000-FFFF-FFFF02000000}" name="ADT.SAL.-ADIANTAMENTOS" description="VALORES ADIANTADOS AO MOTORISTA (COD: 300)_x000d__x000a_" type="1" refreshedVersion="6" savePassword="1" background="1" saveData="1">
    <dbPr connection="DSN=psgacte;Description=psgacte;UID=sa;PWD=sa99123@!;APP=Microsoft Office;WSID=LAPTOP-QNINM70D;DATABASE=PSGACTE;LANGUAGE=Português" command="SELECT_x000d__x000a__x000d__x000a_FPAGREC.PES_CODIGO AS [Cod],_x000d__x000a_SPESSOAS.RAZAO_SOCIAL AS [Pessoa],_x000d__x000a_FPAGREC.DPR_DOCUM AS [Doc],_x000d__x000a_FPAGREC.AGR_COD AS [Agr],_x000d__x000a_FAGRUP.DESCRICAO AS [Agrupador],_x000d__x000a_FIPRECLA.VALOR AS [Valor],_x000d__x000a_FPAGREC.DT_VENCTO AS [Data],_x000d__x000a_FPAGREC.HISTORICO AS [Historico]_x000d__x000a__x000d__x000a_FROM FIPRECLA_x000d__x000a__x000d__x000a_INNER JOIN FPAGREC ON FIPRECLA.CLA_CODIGO = FPAGREC.NR_PREPLA_x000d__x000a_INNER JOIN SPESSOAS ON FPAGREC.PES_CODIGO = SPESSOAS.PES_CODIGO_x000d__x000a_INNER JOIN FAGRUP ON FPAGREC.AGR_COD = FAGRUP.CODIGO_x000d__x000a__x000d__x000a_WHERE_x000d__x000a_FIPRECLA.CCU_CODIGO = '1208'_x000d__x000a_AND_x000d__x000a_cast(FPAGREC.DT_VENCTO as date) between '2021-01-01' and '2021-01-31'_x000d__x000a_AND_x000d__x000a_FPAGREC.TIPOPR = '2'_x000d__x000a_AND_x000d__x000a_FPAGREC.AGR_COD in ('300')"/>
  </connection>
  <connection id="4" xr16:uid="{00000000-0015-0000-FFFF-FFFF03000000}" name="ADT.SAL.-SALARIOS" description="SALARIOS MOTORISTAS_x000d__x000a_" type="1" refreshedVersion="6" savePassword="1" background="1" saveData="1">
    <dbPr connection="DSN=psgacte;Description=psgacte;UID=sa;PWD=sa99123@!;APP=Microsoft Office;WSID=LAPTOP-QNINM70D;DATABASE=PSGACTE;LANGUAGE=Português" command="SELECT_x000d__x000a__x000d__x000a_FPAGREC.PES_CODIGO AS [Cod],_x000d__x000a_SPESSOAS.RAZAO_SOCIAL AS [Pessoa],_x000d__x000a_FPAGREC.DPR_DOCUM AS [Doc],_x000d__x000a_FPAGREC.AGR_COD AS [Agr],_x000d__x000a_FAGRUP.DESCRICAO AS [Agrupador],_x000d__x000a_FIPRECLA.VALOR AS [Valor],_x000d__x000a_FPAGREC.DT_VENCTO AS [Data],_x000d__x000a_FPAGREC.HISTORICO AS [Historico]_x000d__x000a__x000d__x000a_FROM FIPRECLA_x000d__x000a__x000d__x000a_INNER JOIN FPAGREC ON FIPRECLA.CLA_CODIGO = FPAGREC.NR_PREPLA_x000d__x000a_INNER JOIN SPESSOAS ON FPAGREC.PES_CODIGO = SPESSOAS.PES_CODIGO_x000d__x000a_INNER JOIN FAGRUP ON FPAGREC.AGR_COD = FAGRUP.CODIGO_x000d__x000a__x000d__x000a_WHERE_x000d__x000a_FIPRECLA.CCU_CODIGO = '1208'_x000d__x000a_AND_x000d__x000a_cast(FPAGREC.DT_VENCTO as date) between '2021-01-01' and '2021-01-31'_x000d__x000a_AND_x000d__x000a_FPAGREC.TIPOPR = '2'_x000d__x000a_AND_x000d__x000a_FPAGREC.AGR_COD in ('363')"/>
  </connection>
  <connection id="5" xr16:uid="{00000000-0015-0000-FFFF-FFFF04000000}" name="DESP. DIVERSAS" description="DESPESAS DIVERSAS." type="1" refreshedVersion="6" savePassword="1" background="1" saveData="1">
    <dbPr connection="DSN=psgacte;Description=psgacte;UID=sa;PWD=sa99123@!;APP=Microsoft Office;WSID=LAPTOP-QNINM70D;DATABASE=PSGACTE;LANGUAGE=Português" command="SELECT_x000d__x000a__x000d__x000a_FPAGREC.PES_CODIGO AS [Cod],_x000d__x000a_SPESSOAS.RAZAO_SOCIAL AS [Pessoa],_x000d__x000a_FPAGREC.DPR_DOCUM AS [Doc],_x000d__x000a_FPAGREC.AGR_COD AS [Agr],_x000d__x000a_FAGRUP.DESCRICAO AS [Agrupador],_x000d__x000a_FIPRECLA.VALOR AS [Valor],_x000d__x000a_FPAGREC.DT_VENCTO AS [Data],_x000d__x000a_FPAGREC.HISTORICO AS [Historico]_x000d__x000a__x000d__x000a_FROM FIPRECLA_x000d__x000a__x000d__x000a_INNER JOIN FPAGREC ON FIPRECLA.CLA_CODIGO = FPAGREC.NR_PREPLA_x000d__x000a_INNER JOIN SPESSOAS ON FPAGREC.PES_CODIGO = SPESSOAS.PES_CODIGO_x000d__x000a_INNER JOIN FAGRUP ON FPAGREC.AGR_COD = FAGRUP.CODIGO_x000d__x000a__x000d__x000a_WHERE_x000d__x000a_FIPRECLA.CCU_CODIGO = '1208'_x000d__x000a_AND_x000d__x000a_cast(FPAGREC.DT_VENCTO as date) between '2021-01-01' and '2021-01-31'_x000d__x000a_AND_x000d__x000a_FPAGREC.TIPOPR = '2'_x000d__x000a_AND_x000d__x000a_FPAGREC.AGR_COD not in ('328','446','304','361','325','408','300','363','488','453')"/>
  </connection>
  <connection id="6" xr16:uid="{00000000-0015-0000-FFFF-FFFF05000000}" name="DESP. PEÇAS" description="DESPESAS COM PEÇAS E SERVIÇOS FROTA (COD: 408,488)" type="1" refreshedVersion="6" savePassword="1" background="1" saveData="1">
    <dbPr connection="DSN=psgacte;Description=psgacte;UID=sa;PWD=sa99123@!;APP=Microsoft Office;WSID=LAPTOP-QNINM70D;DATABASE=PSGACTE;LANGUAGE=Português" command="SELECT_x000d__x000a__x000d__x000a_FPAGREC.PES_CODIGO AS [Cod],_x000d__x000a_SPESSOAS.RAZAO_SOCIAL AS [Pessoa],_x000d__x000a_FPAGREC.DPR_DOCUM AS [Doc],_x000d__x000a_FPAGREC.AGR_COD AS [Agr],_x000d__x000a_FAGRUP.DESCRICAO AS [Agrupador],_x000d__x000a_FIPRECLA.VALOR AS [Valor],_x000d__x000a_FPAGREC.DT_VENCTO AS [Data],_x000d__x000a_FPAGREC.HISTORICO AS [Historico]_x000d__x000a__x000d__x000a_FROM FIPRECLA_x000d__x000a__x000d__x000a_INNER JOIN FPAGREC ON FIPRECLA.CLA_CODIGO = FPAGREC.NR_PREPLA_x000d__x000a_INNER JOIN SPESSOAS ON FPAGREC.PES_CODIGO = SPESSOAS.PES_CODIGO_x000d__x000a_INNER JOIN FAGRUP ON FPAGREC.AGR_COD = FAGRUP.CODIGO_x000d__x000a__x000d__x000a_WHERE_x000d__x000a_FIPRECLA.CCU_CODIGO = '1208'_x000d__x000a_AND_x000d__x000a_cast(FPAGREC.DT_VENCTO as date) between '2021-01-01' and '2021-01-31'_x000d__x000a_AND_x000d__x000a_FPAGREC.TIPOPR = '2'_x000d__x000a_AND_x000d__x000a_FPAGREC.AGR_COD IN ('408','488')"/>
  </connection>
</connections>
</file>

<file path=xl/sharedStrings.xml><?xml version="1.0" encoding="utf-8"?>
<sst xmlns="http://schemas.openxmlformats.org/spreadsheetml/2006/main" count="278" uniqueCount="155">
  <si>
    <t>DATA INICIO</t>
  </si>
  <si>
    <t>ORIGEM</t>
  </si>
  <si>
    <t>DESTINO</t>
  </si>
  <si>
    <t>PRODUTO</t>
  </si>
  <si>
    <t>SEGURO FRETE</t>
  </si>
  <si>
    <t>FRETE A RECEBER</t>
  </si>
  <si>
    <t>RECEBIDO ADTO</t>
  </si>
  <si>
    <t>RECEBIDO SALDO</t>
  </si>
  <si>
    <t>DIFERENCA</t>
  </si>
  <si>
    <t>RONDONOPOLIS</t>
  </si>
  <si>
    <t>SALDO</t>
  </si>
  <si>
    <t>MILHO</t>
  </si>
  <si>
    <t>DESPESA</t>
  </si>
  <si>
    <t>ACERTO MOTORISTA</t>
  </si>
  <si>
    <t>CALCARIO</t>
  </si>
  <si>
    <t>REF A PEDAGIO ALELO JANEIRO 2021 REF. DOC. NR:  114974 NO VALOR DE: 18047,35 DO FORN: 05383  COMPANHIA BRASILEIRA DE SOLUCOES E SERVICOS PARCELA: 1 NO VALOR DE: 18047,35</t>
  </si>
  <si>
    <t>CARAZINHO</t>
  </si>
  <si>
    <t>PARANAGUA</t>
  </si>
  <si>
    <t>NOBRES</t>
  </si>
  <si>
    <t>TAPURAH</t>
  </si>
  <si>
    <t>SINOP</t>
  </si>
  <si>
    <t>NOVA MUTUM</t>
  </si>
  <si>
    <t>IPIRANGA</t>
  </si>
  <si>
    <t xml:space="preserve"> MILHO</t>
  </si>
  <si>
    <t>CAROÇO</t>
  </si>
  <si>
    <t>SOJA</t>
  </si>
  <si>
    <t>VLR. FRETE/TON</t>
  </si>
  <si>
    <t>EMPRESA</t>
  </si>
  <si>
    <t>GRANLIDER</t>
  </si>
  <si>
    <t>MAFRO</t>
  </si>
  <si>
    <t>PDL</t>
  </si>
  <si>
    <t>PESO (KG) - CHEGADA</t>
  </si>
  <si>
    <t>PESO (KG) - SAIDA</t>
  </si>
  <si>
    <t>DESCONTO / QUEBRA</t>
  </si>
  <si>
    <t>RM TRANSPORTES</t>
  </si>
  <si>
    <t>DATA DEPOSITO</t>
  </si>
  <si>
    <t>BANCO DEPOSITO</t>
  </si>
  <si>
    <t>PRIMACREDI</t>
  </si>
  <si>
    <t>KM INIC.</t>
  </si>
  <si>
    <t>KM FINAL</t>
  </si>
  <si>
    <t>CTE</t>
  </si>
  <si>
    <t>DESCONTOS / OUTROS</t>
  </si>
  <si>
    <t>REF A COMPRA DE CILINDRO HIDRAULICO 5 ESTAGIOS STRADA AR REF. DOC. NR:  62846 NO VALOR DE: 8400 DO FORN: 04754  RODOESTE IMPLEMENTOS DE TRANSPORTES LTDA PARCELA: 3 NO VALOR DE: 2800</t>
  </si>
  <si>
    <t>REF. COMPRA DE LONA VEICULO FROTA JOGO C/ 1 PÇ PLACA.: QCJ-6333 REF. DOC. NR:  75131 NO VALOR DE: 1053,36 DO FORN: 01935  POSTO ALDO PRIMAVERA LTDA PARCELA: 2 NO VALOR DE: 526,68</t>
  </si>
  <si>
    <t>REF A COMPRA CHAPA LQ VEICULO FROTA REF. DOC. NR:  4241 NO VALOR DE: 210 DO FORN: 04575  XTX COMERCIO DE ACO LTDA ME PARCELA: 1 NO VALOR DE: 210</t>
  </si>
  <si>
    <t>REF A COMPRA CHAPA LQ VEICULO FROTA REF. DOC. NR:  4242 NO VALOR DE: 490,4 DO FORN: 04575  XTX COMERCIO DE ACO LTDA ME PARCELA: 1 NO VALOR DE: 490,4</t>
  </si>
  <si>
    <t>MARCOS ANDRADE REIS</t>
  </si>
  <si>
    <t>011886</t>
  </si>
  <si>
    <t>Cod</t>
  </si>
  <si>
    <t>Pessoa</t>
  </si>
  <si>
    <t>Doc</t>
  </si>
  <si>
    <t>Agr</t>
  </si>
  <si>
    <t>Agrupador</t>
  </si>
  <si>
    <t>Valor</t>
  </si>
  <si>
    <t>Data</t>
  </si>
  <si>
    <t>Historico</t>
  </si>
  <si>
    <t>408</t>
  </si>
  <si>
    <t>PECAS E SERVICOS (FROTA)</t>
  </si>
  <si>
    <t>01935</t>
  </si>
  <si>
    <t>POSTO ALDO PRIMAVERA LTDA</t>
  </si>
  <si>
    <t>325</t>
  </si>
  <si>
    <t>COMBUSTIVEIS P/ FROTA</t>
  </si>
  <si>
    <t>04794</t>
  </si>
  <si>
    <t>VILSON RODOLFO DE LIMA</t>
  </si>
  <si>
    <t>04826</t>
  </si>
  <si>
    <t>ADRIANO PEREIRA DA SILVA</t>
  </si>
  <si>
    <t>A347/001</t>
  </si>
  <si>
    <t>REF A SERVICO CONSERTO LONAS VEICULOS FROTA _x000D_
ADRIANO PEREIRA DA SILVA, CNPJ: 21.289.622/0001-51</t>
  </si>
  <si>
    <t>00064</t>
  </si>
  <si>
    <t>AGUILERA AUTO PECAS LTDA</t>
  </si>
  <si>
    <t>05315</t>
  </si>
  <si>
    <t>POSTO 44 PARANAGUA COM. DE COMBUSTIVEIS LTDA</t>
  </si>
  <si>
    <t>05312</t>
  </si>
  <si>
    <t>POSTO ALDO PRESIDENTE VENCESLAU LTDA</t>
  </si>
  <si>
    <t>AGRUP02504/001</t>
  </si>
  <si>
    <t>REF A ABASTECIMENTO VEICULO FROTA</t>
  </si>
  <si>
    <t>05383</t>
  </si>
  <si>
    <t>COMPANHIA BRASILEIRA DE SOLUCOES E SERVICOS</t>
  </si>
  <si>
    <t>A114974/001</t>
  </si>
  <si>
    <t>128</t>
  </si>
  <si>
    <t>PEDAGIOS</t>
  </si>
  <si>
    <t>05491</t>
  </si>
  <si>
    <t>S &amp; R ADMINISTRADORA E CORRETORA DE SEGUROS E MONITORAMENTO DE VEICULOS LTDA</t>
  </si>
  <si>
    <t>011543/002</t>
  </si>
  <si>
    <t>417</t>
  </si>
  <si>
    <t>SEGURANCA VIGILANCIA E MONITORAMENTO</t>
  </si>
  <si>
    <t>REF A VIGILANCIA E MONITORAMENTO VEICULOS FROTA_x000D_
PLACAS: QCJ-5H25, OBN-8815, QCH-6393, QCJ-7262, QCU-3542, QCH-6333, OBB-8867, QCE-6853._x000D_
MES 01/2021_x000D_
MOTORA BRASIL, CNPJ: 28.400.030/0001-04</t>
  </si>
  <si>
    <t>04754</t>
  </si>
  <si>
    <t>RODOESTE IMPLEMENTOS DE TRANSPORTES LTDA</t>
  </si>
  <si>
    <t>DANFE62846/003</t>
  </si>
  <si>
    <t>AGRUP02427/002</t>
  </si>
  <si>
    <t>REF. COMPRA DE PECAS MANUTENCAO FROTA</t>
  </si>
  <si>
    <t>00998</t>
  </si>
  <si>
    <t>POSTO DE MOLAS PRIMAVERA-ME</t>
  </si>
  <si>
    <t>AGRUP02436/002</t>
  </si>
  <si>
    <t>REF A SERVICO ALINHAMENTO, CAMBAGEM, CUBO CARRETA E DOLLY, MANGUEIRA FREIO, ESPELHO, LAMEIRO E PARALAMA VEICULO FROTA</t>
  </si>
  <si>
    <t>AGRUP02439/002</t>
  </si>
  <si>
    <t>REF A SERVICO MANUTENCAO CHASSI E COMPRA DE KIT REPARO VEICULO FROTA</t>
  </si>
  <si>
    <t>01004</t>
  </si>
  <si>
    <t>PRIMAVERA AUTO MOLAS LTDA-ME</t>
  </si>
  <si>
    <t>AGRUP02438/002</t>
  </si>
  <si>
    <t>REF. COMPRA DE PECAS E ACESSORIOS PARA MANUTENCAO VEICULOS FROTA</t>
  </si>
  <si>
    <t>DANFE75131/002</t>
  </si>
  <si>
    <t>04575</t>
  </si>
  <si>
    <t>XTX COMERCIO DE ACO LTDA ME</t>
  </si>
  <si>
    <t>DANFE4241/001</t>
  </si>
  <si>
    <t>DANFE4242/001</t>
  </si>
  <si>
    <t>A7781/001</t>
  </si>
  <si>
    <t xml:space="preserve">REF A SERVICO DE TROCA LONA, BUCHA, LAMEIRA, BORRACHA SUPENSSOR, _x000D_
PAINEL ENTRE OUTROS. PARA VEICULOS FROTA_x000D_
VILSON RODOLFO DE LIMA </t>
  </si>
  <si>
    <t>AGRUP02495/001</t>
  </si>
  <si>
    <t>REF A ABASTEIMENTO VEICULO FROTA</t>
  </si>
  <si>
    <t>05554</t>
  </si>
  <si>
    <t>COSTA BISCAIA &amp; CIA LTDA</t>
  </si>
  <si>
    <t>AGRUP02500/001</t>
  </si>
  <si>
    <t>05512</t>
  </si>
  <si>
    <t>Abast. Fazenda</t>
  </si>
  <si>
    <t>Abast. Cidade</t>
  </si>
  <si>
    <t>Adiantamentos</t>
  </si>
  <si>
    <t>Despesas Diversas</t>
  </si>
  <si>
    <t>VLR. TOTAL FRETE</t>
  </si>
  <si>
    <t xml:space="preserve"> </t>
  </si>
  <si>
    <t>RECEITA (Liq.)</t>
  </si>
  <si>
    <t>Saldo (Liq.)</t>
  </si>
  <si>
    <t>Acerto Final (R$)</t>
  </si>
  <si>
    <t>RODOBANK</t>
  </si>
  <si>
    <t>ADIANTAMENTOS</t>
  </si>
  <si>
    <t>SALARIOS</t>
  </si>
  <si>
    <t>Salário</t>
  </si>
  <si>
    <t>Comissão</t>
  </si>
  <si>
    <t>REF AO REEMBOLSO DE ABASTECIMENTO DOS VEICULOS QCJ7262(R$ 1.360,68) / OBB8867(R$ 1.460,15) / QCH6333 (R$ 1.360,04)  PAGO ATRAVES DE TRANSFERENCIA - ABASTECIMENTO PAGO PELO MOTORISTA E REEMBOLSADO._x000D_
_x000D_
BENEFICIARIO: MARCOS ANDRADE REIS_x000D_
CPF: _x000D_
018.846.941-95_x000D_
AGENCIA: 0246_x000D_
CONTA: 038531-0</t>
  </si>
  <si>
    <t>05497</t>
  </si>
  <si>
    <t>011710</t>
  </si>
  <si>
    <t>363</t>
  </si>
  <si>
    <t>FOLHA DE PAGAMENTO PRODUCAO</t>
  </si>
  <si>
    <t>REFERENTE SALARIO MES 12/2020 MARCOS ANDRADE REIS.</t>
  </si>
  <si>
    <t>ROMANEIO</t>
  </si>
  <si>
    <t>ALMOXARIFADO</t>
  </si>
  <si>
    <t>DESCRICAO</t>
  </si>
  <si>
    <t>MOTORISTA</t>
  </si>
  <si>
    <t>QTD</t>
  </si>
  <si>
    <t>CUSTO</t>
  </si>
  <si>
    <t>DESC_CCUSTO</t>
  </si>
  <si>
    <t>003</t>
  </si>
  <si>
    <t>COMBUSTIVEL FAZENDA ARAPUÃ</t>
  </si>
  <si>
    <t>004187</t>
  </si>
  <si>
    <t>004196</t>
  </si>
  <si>
    <t>VLR.UNI</t>
  </si>
  <si>
    <t>VLR.TOTAL</t>
  </si>
  <si>
    <t>DATA</t>
  </si>
  <si>
    <t>DESPESAS PG. MOT.</t>
  </si>
  <si>
    <t>add</t>
  </si>
  <si>
    <t>Mecanica e Peças/M.O.</t>
  </si>
  <si>
    <t>1208</t>
  </si>
  <si>
    <t>SCANIA QCH-6333</t>
  </si>
  <si>
    <t xml:space="preserve">Centro de Custo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</si>
</sst>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[$R$-416]\ * #,##0.00_-;\-[$R$-416]\ * #,##0.00_-;_-[$R$-416]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6">
    <xf numFmtId="0" fontId="0" fillId="0" borderId="0" xfId="0"/>
    <xf numFmtId="164" fontId="0" fillId="0" borderId="0" xfId="2" applyFont="1" applyAlignment="1">
      <alignment horizontal="center"/>
    </xf>
    <xf numFmtId="164" fontId="0" fillId="0" borderId="0" xfId="2" applyFont="1"/>
    <xf numFmtId="0" fontId="0" fillId="0" borderId="0" xfId="0" applyNumberFormat="1"/>
    <xf numFmtId="0" fontId="2" fillId="0" borderId="0" xfId="0" applyFont="1"/>
    <xf numFmtId="164" fontId="3" fillId="0" borderId="1" xfId="2" applyFont="1" applyBorder="1"/>
    <xf numFmtId="0" fontId="2" fillId="0" borderId="0" xfId="0" applyNumberFormat="1" applyFont="1" applyFill="1" applyBorder="1" applyAlignment="1">
      <alignment horizontal="right"/>
    </xf>
    <xf numFmtId="0" fontId="0" fillId="2" borderId="0" xfId="0" applyFill="1"/>
    <xf numFmtId="0" fontId="5" fillId="0" borderId="0" xfId="0" applyFont="1"/>
    <xf numFmtId="0" fontId="0" fillId="0" borderId="3" xfId="0" applyBorder="1"/>
    <xf numFmtId="0" fontId="4" fillId="3" borderId="3" xfId="0" applyFont="1" applyFill="1" applyBorder="1" applyAlignment="1">
      <alignment horizontal="center"/>
    </xf>
    <xf numFmtId="164" fontId="4" fillId="3" borderId="4" xfId="2" applyFont="1" applyFill="1" applyBorder="1" applyAlignment="1">
      <alignment horizontal="center"/>
    </xf>
    <xf numFmtId="164" fontId="0" fillId="0" borderId="4" xfId="2" applyFont="1" applyBorder="1"/>
    <xf numFmtId="44" fontId="0" fillId="0" borderId="0" xfId="0" applyNumberFormat="1"/>
    <xf numFmtId="1" fontId="3" fillId="0" borderId="1" xfId="1" applyNumberFormat="1" applyFont="1" applyBorder="1" applyAlignment="1">
      <alignment horizontal="center"/>
    </xf>
    <xf numFmtId="164" fontId="2" fillId="5" borderId="1" xfId="0" applyNumberFormat="1" applyFont="1" applyFill="1" applyBorder="1"/>
    <xf numFmtId="14" fontId="0" fillId="2" borderId="7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" fontId="0" fillId="2" borderId="9" xfId="0" applyNumberFormat="1" applyFont="1" applyFill="1" applyBorder="1" applyAlignment="1">
      <alignment horizontal="center" vertical="center"/>
    </xf>
    <xf numFmtId="1" fontId="0" fillId="2" borderId="6" xfId="0" applyNumberFormat="1" applyFont="1" applyFill="1" applyBorder="1" applyAlignment="1">
      <alignment horizontal="center" vertical="center"/>
    </xf>
    <xf numFmtId="1" fontId="0" fillId="2" borderId="7" xfId="0" applyNumberFormat="1" applyFont="1" applyFill="1" applyBorder="1" applyAlignment="1">
      <alignment horizontal="center" vertical="center"/>
    </xf>
    <xf numFmtId="1" fontId="0" fillId="2" borderId="9" xfId="2" applyNumberFormat="1" applyFont="1" applyFill="1" applyBorder="1" applyAlignment="1">
      <alignment horizontal="center" vertical="center"/>
    </xf>
    <xf numFmtId="1" fontId="0" fillId="2" borderId="6" xfId="2" applyNumberFormat="1" applyFont="1" applyFill="1" applyBorder="1" applyAlignment="1">
      <alignment horizontal="center" vertical="center"/>
    </xf>
    <xf numFmtId="1" fontId="0" fillId="2" borderId="7" xfId="2" applyNumberFormat="1" applyFont="1" applyFill="1" applyBorder="1" applyAlignment="1">
      <alignment horizontal="center" vertical="center"/>
    </xf>
    <xf numFmtId="164" fontId="0" fillId="2" borderId="9" xfId="2" applyFont="1" applyFill="1" applyBorder="1" applyAlignment="1">
      <alignment horizontal="center" vertical="center"/>
    </xf>
    <xf numFmtId="164" fontId="0" fillId="2" borderId="6" xfId="2" applyFont="1" applyFill="1" applyBorder="1" applyAlignment="1">
      <alignment horizontal="center" vertical="center"/>
    </xf>
    <xf numFmtId="164" fontId="0" fillId="2" borderId="7" xfId="2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164" fontId="7" fillId="8" borderId="0" xfId="0" applyNumberFormat="1" applyFont="1" applyFill="1"/>
    <xf numFmtId="14" fontId="0" fillId="0" borderId="0" xfId="0" applyNumberFormat="1"/>
    <xf numFmtId="14" fontId="0" fillId="2" borderId="14" xfId="0" applyNumberFormat="1" applyFill="1" applyBorder="1" applyAlignment="1">
      <alignment horizontal="center" vertical="center"/>
    </xf>
    <xf numFmtId="164" fontId="0" fillId="2" borderId="14" xfId="2" applyFont="1" applyFill="1" applyBorder="1" applyAlignment="1">
      <alignment horizontal="center" vertical="center"/>
    </xf>
    <xf numFmtId="164" fontId="0" fillId="2" borderId="15" xfId="2" applyFont="1" applyFill="1" applyBorder="1" applyAlignment="1">
      <alignment horizontal="center" vertical="center"/>
    </xf>
    <xf numFmtId="164" fontId="0" fillId="2" borderId="13" xfId="2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/>
    </xf>
    <xf numFmtId="44" fontId="0" fillId="2" borderId="10" xfId="2" applyNumberFormat="1" applyFont="1" applyFill="1" applyBorder="1" applyAlignment="1">
      <alignment horizontal="center" vertical="center"/>
    </xf>
    <xf numFmtId="44" fontId="0" fillId="2" borderId="10" xfId="0" applyNumberFormat="1" applyFill="1" applyBorder="1" applyAlignment="1">
      <alignment horizontal="center" vertical="center"/>
    </xf>
    <xf numFmtId="44" fontId="0" fillId="2" borderId="11" xfId="2" applyNumberFormat="1" applyFont="1" applyFill="1" applyBorder="1" applyAlignment="1">
      <alignment horizontal="center" vertical="center"/>
    </xf>
    <xf numFmtId="44" fontId="0" fillId="2" borderId="11" xfId="0" applyNumberFormat="1" applyFill="1" applyBorder="1" applyAlignment="1">
      <alignment horizontal="center" vertical="center"/>
    </xf>
    <xf numFmtId="44" fontId="0" fillId="2" borderId="12" xfId="2" applyNumberFormat="1" applyFont="1" applyFill="1" applyBorder="1" applyAlignment="1">
      <alignment horizontal="center" vertical="center"/>
    </xf>
    <xf numFmtId="44" fontId="0" fillId="2" borderId="12" xfId="0" applyNumberForma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4" fillId="4" borderId="16" xfId="0" applyFont="1" applyFill="1" applyBorder="1" applyAlignment="1">
      <alignment horizontal="center"/>
    </xf>
    <xf numFmtId="164" fontId="4" fillId="4" borderId="17" xfId="2" applyFont="1" applyFill="1" applyBorder="1" applyAlignment="1">
      <alignment horizontal="center"/>
    </xf>
    <xf numFmtId="0" fontId="0" fillId="11" borderId="5" xfId="0" applyFill="1" applyBorder="1"/>
    <xf numFmtId="0" fontId="0" fillId="11" borderId="8" xfId="0" applyFill="1" applyBorder="1"/>
    <xf numFmtId="0" fontId="0" fillId="11" borderId="20" xfId="0" applyFill="1" applyBorder="1"/>
    <xf numFmtId="22" fontId="0" fillId="0" borderId="0" xfId="0" applyNumberFormat="1"/>
    <xf numFmtId="0" fontId="13" fillId="0" borderId="0" xfId="0" applyFont="1"/>
    <xf numFmtId="0" fontId="9" fillId="6" borderId="22" xfId="0" applyFont="1" applyFill="1" applyBorder="1" applyAlignment="1">
      <alignment horizontal="left"/>
    </xf>
    <xf numFmtId="0" fontId="9" fillId="9" borderId="2" xfId="0" applyFont="1" applyFill="1" applyBorder="1" applyAlignment="1">
      <alignment horizontal="left"/>
    </xf>
    <xf numFmtId="0" fontId="9" fillId="12" borderId="2" xfId="0" applyFont="1" applyFill="1" applyBorder="1" applyAlignment="1">
      <alignment horizontal="left"/>
    </xf>
    <xf numFmtId="0" fontId="9" fillId="10" borderId="2" xfId="0" applyFont="1" applyFill="1" applyBorder="1" applyAlignment="1">
      <alignment horizontal="left"/>
    </xf>
    <xf numFmtId="164" fontId="0" fillId="0" borderId="8" xfId="0" applyNumberFormat="1" applyFont="1" applyBorder="1"/>
    <xf numFmtId="165" fontId="0" fillId="0" borderId="8" xfId="0" applyNumberFormat="1" applyFont="1" applyBorder="1"/>
    <xf numFmtId="164" fontId="0" fillId="0" borderId="21" xfId="0" applyNumberFormat="1" applyFont="1" applyBorder="1"/>
    <xf numFmtId="164" fontId="11" fillId="0" borderId="2" xfId="0" applyNumberFormat="1" applyFont="1" applyBorder="1"/>
    <xf numFmtId="0" fontId="8" fillId="6" borderId="2" xfId="0" applyFont="1" applyFill="1" applyBorder="1" applyAlignment="1">
      <alignment horizontal="center" vertical="center" wrapText="1"/>
    </xf>
    <xf numFmtId="164" fontId="8" fillId="6" borderId="2" xfId="2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14" fontId="0" fillId="0" borderId="9" xfId="0" applyNumberFormat="1" applyFont="1" applyFill="1" applyBorder="1" applyAlignment="1">
      <alignment horizontal="center" vertical="center"/>
    </xf>
    <xf numFmtId="14" fontId="0" fillId="0" borderId="6" xfId="0" applyNumberFormat="1" applyFont="1" applyFill="1" applyBorder="1" applyAlignment="1">
      <alignment horizontal="center" vertical="center"/>
    </xf>
    <xf numFmtId="164" fontId="0" fillId="13" borderId="10" xfId="2" applyFont="1" applyFill="1" applyBorder="1" applyAlignment="1">
      <alignment horizontal="center" vertical="center"/>
    </xf>
    <xf numFmtId="164" fontId="0" fillId="13" borderId="11" xfId="2" applyFont="1" applyFill="1" applyBorder="1" applyAlignment="1">
      <alignment horizontal="center" vertical="center"/>
    </xf>
    <xf numFmtId="164" fontId="0" fillId="13" borderId="12" xfId="2" applyFont="1" applyFill="1" applyBorder="1" applyAlignment="1">
      <alignment horizontal="center" vertical="center"/>
    </xf>
    <xf numFmtId="164" fontId="0" fillId="13" borderId="10" xfId="0" applyNumberFormat="1" applyFill="1" applyBorder="1" applyAlignment="1">
      <alignment horizontal="center" vertical="center"/>
    </xf>
    <xf numFmtId="164" fontId="0" fillId="13" borderId="11" xfId="0" applyNumberForma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0" fontId="0" fillId="0" borderId="18" xfId="0" applyBorder="1"/>
    <xf numFmtId="164" fontId="0" fillId="0" borderId="19" xfId="2" applyFont="1" applyBorder="1"/>
    <xf numFmtId="0" fontId="14" fillId="0" borderId="18" xfId="0" applyFont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14" borderId="8" xfId="0" applyFill="1" applyBorder="1" applyAlignment="1">
      <alignment horizontal="center" vertical="center"/>
    </xf>
    <xf numFmtId="44" fontId="15" fillId="0" borderId="19" xfId="0" applyNumberFormat="1" applyFont="1" applyBorder="1" applyAlignment="1">
      <alignment horizontal="center"/>
    </xf>
    <xf numFmtId="164" fontId="16" fillId="0" borderId="23" xfId="0" applyNumberFormat="1" applyFont="1" applyBorder="1"/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12"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27" formatCode="dd/mm/yyyy\ hh:mm"/>
    </dxf>
    <dxf>
      <numFmt numFmtId="19" formatCode="dd/mm/yyyy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" connectionId="3" xr16:uid="{00000000-0016-0000-01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Cod" tableColumnId="1"/>
      <queryTableField id="2" name="Pessoa" tableColumnId="2"/>
      <queryTableField id="3" name="Doc" tableColumnId="3"/>
      <queryTableField id="4" name="Agr" tableColumnId="4"/>
      <queryTableField id="5" name="Agrupador" tableColumnId="5"/>
      <queryTableField id="6" name="Valor" tableColumnId="6"/>
      <queryTableField id="7" name="Data" tableColumnId="7"/>
      <queryTableField id="8" name="Historico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psgacte" connectionId="4" xr16:uid="{00000000-0016-0000-0100-000001000000}" autoFormatId="16" applyNumberFormats="0" applyBorderFormats="0" applyFontFormats="0" applyPatternFormats="0" applyAlignmentFormats="0" applyWidthHeightFormats="0">
  <queryTableRefresh nextId="9">
    <queryTableFields count="8">
      <queryTableField id="1" name="Cod" tableColumnId="1"/>
      <queryTableField id="2" name="Pessoa" tableColumnId="2"/>
      <queryTableField id="3" name="Doc" tableColumnId="3"/>
      <queryTableField id="4" name="Agr" tableColumnId="4"/>
      <queryTableField id="5" name="Agrupador" tableColumnId="5"/>
      <queryTableField id="6" name="Valor" tableColumnId="6"/>
      <queryTableField id="7" name="Data" tableColumnId="7"/>
      <queryTableField id="8" name="Historico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" connectionId="6" xr16:uid="{00000000-0016-0000-0200-000002000000}" autoFormatId="16" applyNumberFormats="0" applyBorderFormats="0" applyFontFormats="0" applyPatternFormats="0" applyAlignmentFormats="0" applyWidthHeightFormats="0">
  <queryTableRefresh nextId="9">
    <queryTableFields count="8">
      <queryTableField id="1" name="Cod" tableColumnId="1"/>
      <queryTableField id="2" name="Pessoa" tableColumnId="2"/>
      <queryTableField id="3" name="Doc" tableColumnId="3"/>
      <queryTableField id="4" name="Agr" tableColumnId="4"/>
      <queryTableField id="5" name="Agrupador" tableColumnId="5"/>
      <queryTableField id="6" name="Valor" tableColumnId="6"/>
      <queryTableField id="7" name="Data" tableColumnId="7"/>
      <queryTableField id="8" name="Historico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" connectionId="2" xr16:uid="{00000000-0016-0000-0300-000003000000}" autoFormatId="16" applyNumberFormats="0" applyBorderFormats="0" applyFontFormats="0" applyPatternFormats="0" applyAlignmentFormats="0" applyWidthHeightFormats="0">
  <queryTableRefresh nextId="9">
    <queryTableFields count="8">
      <queryTableField id="1" name="Cod" tableColumnId="1"/>
      <queryTableField id="2" name="Pessoa" tableColumnId="2"/>
      <queryTableField id="3" name="Doc" tableColumnId="3"/>
      <queryTableField id="4" name="Agr" tableColumnId="4"/>
      <queryTableField id="5" name="Agrupador" tableColumnId="5"/>
      <queryTableField id="6" name="Valor" tableColumnId="6"/>
      <queryTableField id="7" name="Data" tableColumnId="7"/>
      <queryTableField id="8" name="Historico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" connectionId="1" xr16:uid="{00000000-0016-0000-0400-000004000000}" autoFormatId="16" applyNumberFormats="0" applyBorderFormats="0" applyFontFormats="0" applyPatternFormats="0" applyAlignmentFormats="0" applyWidthHeightFormats="0">
  <queryTableRefresh nextId="25">
    <queryTableFields count="10">
      <queryTableField id="20" name="DATA" tableColumnId="12"/>
      <queryTableField id="9" name="ROMANEIO" tableColumnId="1"/>
      <queryTableField id="10" name="ALMOXARIFADO" tableColumnId="2"/>
      <queryTableField id="11" name="DESCRICAO" tableColumnId="3"/>
      <queryTableField id="12" name="MOTORISTA" tableColumnId="4"/>
      <queryTableField id="13" name="QTD" tableColumnId="5"/>
      <queryTableField id="18" name="VLR.UNI" tableColumnId="10"/>
      <queryTableField id="19" name="VLR.TOTAL" tableColumnId="11"/>
      <queryTableField id="16" name="CUSTO" tableColumnId="8"/>
      <queryTableField id="17" name="DESC_CCUSTO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" connectionId="5" xr16:uid="{00000000-0016-0000-0500-000005000000}" autoFormatId="16" applyNumberFormats="0" applyBorderFormats="0" applyFontFormats="0" applyPatternFormats="0" applyAlignmentFormats="0" applyWidthHeightFormats="0">
  <queryTableRefresh nextId="9">
    <queryTableFields count="8">
      <queryTableField id="1" name="Cod" tableColumnId="1"/>
      <queryTableField id="2" name="Pessoa" tableColumnId="2"/>
      <queryTableField id="3" name="Doc" tableColumnId="3"/>
      <queryTableField id="4" name="Agr" tableColumnId="4"/>
      <queryTableField id="5" name="Agrupador" tableColumnId="5"/>
      <queryTableField id="6" name="Valor" tableColumnId="6"/>
      <queryTableField id="7" name="Data" tableColumnId="7"/>
      <queryTableField id="8" name="Historico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Query1672" displayName="Tabela_Query1672" ref="A2:H3" tableType="queryTable" insertRow="1" totalsRowShown="0">
  <autoFilter ref="A2:H3" xr:uid="{00000000-0009-0000-0100-000001000000}"/>
  <tableColumns count="8">
    <tableColumn id="1" xr3:uid="{00000000-0010-0000-0000-000001000000}" uniqueName="1" name="Cod" queryTableFieldId="1"/>
    <tableColumn id="2" xr3:uid="{00000000-0010-0000-0000-000002000000}" uniqueName="2" name="Pessoa" queryTableFieldId="2"/>
    <tableColumn id="3" xr3:uid="{00000000-0010-0000-0000-000003000000}" uniqueName="3" name="Doc" queryTableFieldId="3"/>
    <tableColumn id="4" xr3:uid="{00000000-0010-0000-0000-000004000000}" uniqueName="4" name="Agr" queryTableFieldId="4"/>
    <tableColumn id="5" xr3:uid="{00000000-0010-0000-0000-000005000000}" uniqueName="5" name="Agrupador" queryTableFieldId="5"/>
    <tableColumn id="6" xr3:uid="{00000000-0010-0000-0000-000006000000}" uniqueName="6" name="Valor" queryTableFieldId="6" dataDxfId="11"/>
    <tableColumn id="7" xr3:uid="{00000000-0010-0000-0000-000007000000}" uniqueName="7" name="Data" queryTableFieldId="7" dataDxfId="10"/>
    <tableColumn id="8" xr3:uid="{00000000-0010-0000-0000-000008000000}" uniqueName="8" name="Historico" queryTableField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_Consulta_de_psgacte" displayName="Tabela_Consulta_de_psgacte" ref="J2:Q3" tableType="queryTable" totalsRowShown="0">
  <autoFilter ref="J2:Q3" xr:uid="{00000000-0009-0000-0100-000002000000}"/>
  <tableColumns count="8">
    <tableColumn id="1" xr3:uid="{00000000-0010-0000-0100-000001000000}" uniqueName="1" name="Cod" queryTableFieldId="1"/>
    <tableColumn id="2" xr3:uid="{00000000-0010-0000-0100-000002000000}" uniqueName="2" name="Pessoa" queryTableFieldId="2"/>
    <tableColumn id="3" xr3:uid="{00000000-0010-0000-0100-000003000000}" uniqueName="3" name="Doc" queryTableFieldId="3"/>
    <tableColumn id="4" xr3:uid="{00000000-0010-0000-0100-000004000000}" uniqueName="4" name="Agr" queryTableFieldId="4"/>
    <tableColumn id="5" xr3:uid="{00000000-0010-0000-0100-000005000000}" uniqueName="5" name="Agrupador" queryTableFieldId="5"/>
    <tableColumn id="6" xr3:uid="{00000000-0010-0000-0100-000006000000}" uniqueName="6" name="Valor" queryTableFieldId="6"/>
    <tableColumn id="7" xr3:uid="{00000000-0010-0000-0100-000007000000}" uniqueName="7" name="Data" queryTableFieldId="7" dataDxfId="9"/>
    <tableColumn id="8" xr3:uid="{00000000-0010-0000-0100-000008000000}" uniqueName="8" name="Historico" queryTableField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_Query1" displayName="Tabela_Query1" ref="A1:H17" tableType="queryTable" totalsRowShown="0">
  <autoFilter ref="A1:H17" xr:uid="{00000000-0009-0000-0100-000003000000}"/>
  <tableColumns count="8">
    <tableColumn id="1" xr3:uid="{00000000-0010-0000-0200-000001000000}" uniqueName="1" name="Cod" queryTableFieldId="1"/>
    <tableColumn id="2" xr3:uid="{00000000-0010-0000-0200-000002000000}" uniqueName="2" name="Pessoa" queryTableFieldId="2"/>
    <tableColumn id="3" xr3:uid="{00000000-0010-0000-0200-000003000000}" uniqueName="3" name="Doc" queryTableFieldId="3"/>
    <tableColumn id="4" xr3:uid="{00000000-0010-0000-0200-000004000000}" uniqueName="4" name="Agr" queryTableFieldId="4"/>
    <tableColumn id="5" xr3:uid="{00000000-0010-0000-0200-000005000000}" uniqueName="5" name="Agrupador" queryTableFieldId="5"/>
    <tableColumn id="6" xr3:uid="{00000000-0010-0000-0200-000006000000}" uniqueName="6" name="Valor" queryTableFieldId="6" dataDxfId="8"/>
    <tableColumn id="7" xr3:uid="{00000000-0010-0000-0200-000007000000}" uniqueName="7" name="Data" queryTableFieldId="7" dataDxfId="7"/>
    <tableColumn id="8" xr3:uid="{00000000-0010-0000-0200-000008000000}" uniqueName="8" name="Historico" queryTableField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ela_Query16" displayName="Tabela_Query16" ref="A1:H5" tableType="queryTable" totalsRowShown="0">
  <autoFilter ref="A1:H5" xr:uid="{00000000-0009-0000-0100-000005000000}"/>
  <tableColumns count="8">
    <tableColumn id="1" xr3:uid="{00000000-0010-0000-0300-000001000000}" uniqueName="1" name="Cod" queryTableFieldId="1"/>
    <tableColumn id="2" xr3:uid="{00000000-0010-0000-0300-000002000000}" uniqueName="2" name="Pessoa" queryTableFieldId="2"/>
    <tableColumn id="3" xr3:uid="{00000000-0010-0000-0300-000003000000}" uniqueName="3" name="Doc" queryTableFieldId="3"/>
    <tableColumn id="4" xr3:uid="{00000000-0010-0000-0300-000004000000}" uniqueName="4" name="Agr" queryTableFieldId="4"/>
    <tableColumn id="5" xr3:uid="{00000000-0010-0000-0300-000005000000}" uniqueName="5" name="Agrupador" queryTableFieldId="5"/>
    <tableColumn id="6" xr3:uid="{00000000-0010-0000-0300-000006000000}" uniqueName="6" name="Valor" queryTableFieldId="6" dataDxfId="6"/>
    <tableColumn id="7" xr3:uid="{00000000-0010-0000-0300-000007000000}" uniqueName="7" name="Data" queryTableFieldId="7" dataDxfId="5"/>
    <tableColumn id="8" xr3:uid="{00000000-0010-0000-0300-000008000000}" uniqueName="8" name="Historico" queryTableField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ela_Query165" displayName="Tabela_Query165" ref="A1:J3" tableType="queryTable" totalsRowShown="0">
  <autoFilter ref="A1:J3" xr:uid="{00000000-0009-0000-0100-000004000000}"/>
  <tableColumns count="10">
    <tableColumn id="12" xr3:uid="{00000000-0010-0000-0400-00000C000000}" uniqueName="12" name="DATA" queryTableFieldId="20" dataDxfId="4"/>
    <tableColumn id="1" xr3:uid="{00000000-0010-0000-0400-000001000000}" uniqueName="1" name="ROMANEIO" queryTableFieldId="9"/>
    <tableColumn id="2" xr3:uid="{00000000-0010-0000-0400-000002000000}" uniqueName="2" name="ALMOXARIFADO" queryTableFieldId="10"/>
    <tableColumn id="3" xr3:uid="{00000000-0010-0000-0400-000003000000}" uniqueName="3" name="DESCRICAO" queryTableFieldId="11"/>
    <tableColumn id="4" xr3:uid="{00000000-0010-0000-0400-000004000000}" uniqueName="4" name="MOTORISTA" queryTableFieldId="12"/>
    <tableColumn id="5" xr3:uid="{00000000-0010-0000-0400-000005000000}" uniqueName="5" name="QTD" queryTableFieldId="13"/>
    <tableColumn id="10" xr3:uid="{00000000-0010-0000-0400-00000A000000}" uniqueName="10" name="VLR.UNI" queryTableFieldId="18" dataDxfId="3"/>
    <tableColumn id="11" xr3:uid="{00000000-0010-0000-0400-00000B000000}" uniqueName="11" name="VLR.TOTAL" queryTableFieldId="19" dataDxfId="2"/>
    <tableColumn id="8" xr3:uid="{00000000-0010-0000-0400-000008000000}" uniqueName="8" name="CUSTO" queryTableFieldId="16"/>
    <tableColumn id="9" xr3:uid="{00000000-0010-0000-0400-000009000000}" uniqueName="9" name="DESC_CCUSTO" queryTableField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_Query167" displayName="Tabela_Query167" ref="A1:H3" tableType="queryTable" totalsRowShown="0">
  <autoFilter ref="A1:H3" xr:uid="{00000000-0009-0000-0100-000006000000}"/>
  <tableColumns count="8">
    <tableColumn id="1" xr3:uid="{00000000-0010-0000-0500-000001000000}" uniqueName="1" name="Cod" queryTableFieldId="1"/>
    <tableColumn id="2" xr3:uid="{00000000-0010-0000-0500-000002000000}" uniqueName="2" name="Pessoa" queryTableFieldId="2"/>
    <tableColumn id="3" xr3:uid="{00000000-0010-0000-0500-000003000000}" uniqueName="3" name="Doc" queryTableFieldId="3"/>
    <tableColumn id="4" xr3:uid="{00000000-0010-0000-0500-000004000000}" uniqueName="4" name="Agr" queryTableFieldId="4"/>
    <tableColumn id="5" xr3:uid="{00000000-0010-0000-0500-000005000000}" uniqueName="5" name="Agrupador" queryTableFieldId="5"/>
    <tableColumn id="6" xr3:uid="{00000000-0010-0000-0500-000006000000}" uniqueName="6" name="Valor" queryTableFieldId="6" dataDxfId="1"/>
    <tableColumn id="7" xr3:uid="{00000000-0010-0000-0500-000007000000}" uniqueName="7" name="Data" queryTableFieldId="7" dataDxfId="0"/>
    <tableColumn id="8" xr3:uid="{00000000-0010-0000-0500-000008000000}" uniqueName="8" name="Historico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W93"/>
  <sheetViews>
    <sheetView tabSelected="1" zoomScale="85" zoomScaleNormal="85" workbookViewId="0">
      <selection activeCell="O3" sqref="O3"/>
    </sheetView>
  </sheetViews>
  <sheetFormatPr defaultRowHeight="15" x14ac:dyDescent="0.25"/>
  <cols>
    <col min="1" max="1" width="28.85546875" customWidth="1"/>
    <col min="2" max="2" width="18.28515625" bestFit="1" customWidth="1"/>
    <col min="3" max="3" width="7.140625" bestFit="1" customWidth="1"/>
    <col min="4" max="4" width="21.42578125" bestFit="1" customWidth="1"/>
    <col min="5" max="5" width="17.85546875" customWidth="1"/>
    <col min="6" max="6" width="7.85546875" style="2" bestFit="1" customWidth="1"/>
    <col min="7" max="7" width="8.7109375" bestFit="1" customWidth="1"/>
    <col min="8" max="8" width="9.85546875" bestFit="1" customWidth="1"/>
    <col min="9" max="9" width="9.7109375" bestFit="1" customWidth="1"/>
    <col min="10" max="10" width="10.140625" bestFit="1" customWidth="1"/>
    <col min="11" max="11" width="14.140625" bestFit="1" customWidth="1"/>
    <col min="12" max="12" width="18.85546875" bestFit="1" customWidth="1"/>
    <col min="13" max="13" width="10.28515625" bestFit="1" customWidth="1"/>
    <col min="14" max="14" width="11.7109375" bestFit="1" customWidth="1"/>
    <col min="15" max="15" width="18" bestFit="1" customWidth="1"/>
    <col min="16" max="16" width="13.42578125" bestFit="1" customWidth="1"/>
    <col min="17" max="17" width="12.7109375" bestFit="1" customWidth="1"/>
    <col min="18" max="18" width="10.85546875" bestFit="1" customWidth="1"/>
    <col min="19" max="19" width="11.28515625" bestFit="1" customWidth="1"/>
    <col min="20" max="20" width="12.7109375" bestFit="1" customWidth="1"/>
    <col min="21" max="21" width="10.85546875" bestFit="1" customWidth="1"/>
    <col min="22" max="22" width="12.140625" bestFit="1" customWidth="1"/>
    <col min="23" max="23" width="11.7109375" bestFit="1" customWidth="1"/>
  </cols>
  <sheetData>
    <row r="1" spans="1:23" ht="29.25" thickBot="1" x14ac:dyDescent="0.5">
      <c r="A1" s="8" t="s">
        <v>154</v>
      </c>
      <c r="B1" s="8">
        <v>1208</v>
      </c>
      <c r="F1"/>
      <c r="I1" s="1"/>
      <c r="J1" s="2"/>
      <c r="K1" s="2"/>
      <c r="M1" s="2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26.25" thickBot="1" x14ac:dyDescent="0.3">
      <c r="A2" s="75" t="s">
        <v>0</v>
      </c>
      <c r="B2" s="75" t="s">
        <v>27</v>
      </c>
      <c r="C2" s="75" t="s">
        <v>40</v>
      </c>
      <c r="D2" s="75" t="s">
        <v>1</v>
      </c>
      <c r="E2" s="75" t="s">
        <v>2</v>
      </c>
      <c r="F2" s="75" t="s">
        <v>38</v>
      </c>
      <c r="G2" s="75" t="s">
        <v>39</v>
      </c>
      <c r="H2" s="75" t="s">
        <v>3</v>
      </c>
      <c r="I2" s="75" t="s">
        <v>32</v>
      </c>
      <c r="J2" s="76" t="s">
        <v>31</v>
      </c>
      <c r="K2" s="76" t="s">
        <v>26</v>
      </c>
      <c r="L2" s="77" t="s">
        <v>119</v>
      </c>
      <c r="M2" s="77" t="s">
        <v>4</v>
      </c>
      <c r="N2" s="77" t="s">
        <v>41</v>
      </c>
      <c r="O2" s="77" t="s">
        <v>33</v>
      </c>
      <c r="P2" s="77" t="s">
        <v>5</v>
      </c>
      <c r="Q2" s="48" t="s">
        <v>6</v>
      </c>
      <c r="R2" s="49" t="s">
        <v>35</v>
      </c>
      <c r="S2" s="49" t="s">
        <v>36</v>
      </c>
      <c r="T2" s="50" t="s">
        <v>7</v>
      </c>
      <c r="U2" s="50" t="s">
        <v>35</v>
      </c>
      <c r="V2" s="50" t="s">
        <v>36</v>
      </c>
      <c r="W2" s="51" t="s">
        <v>8</v>
      </c>
    </row>
    <row r="3" spans="1:23" s="7" customFormat="1" x14ac:dyDescent="0.25">
      <c r="A3" s="78">
        <v>44203</v>
      </c>
      <c r="B3" s="17" t="s">
        <v>29</v>
      </c>
      <c r="C3" s="20">
        <v>646032</v>
      </c>
      <c r="D3" s="20" t="s">
        <v>16</v>
      </c>
      <c r="E3" s="20" t="s">
        <v>17</v>
      </c>
      <c r="F3" s="23">
        <v>163031</v>
      </c>
      <c r="G3" s="23">
        <v>166950</v>
      </c>
      <c r="H3" s="23" t="s">
        <v>11</v>
      </c>
      <c r="I3" s="26">
        <v>47700</v>
      </c>
      <c r="J3" s="29">
        <v>47600</v>
      </c>
      <c r="K3" s="32">
        <v>175</v>
      </c>
      <c r="L3" s="80">
        <f t="shared" ref="L3:L12" si="0">SUM(I3/1000)*K3</f>
        <v>8347.5</v>
      </c>
      <c r="M3" s="53">
        <v>76.319999999999993</v>
      </c>
      <c r="N3" s="54">
        <v>0</v>
      </c>
      <c r="O3" s="83">
        <f>SUM((I3-J3)/1000)*K3</f>
        <v>17.5</v>
      </c>
      <c r="P3" s="83">
        <f>SUM(L3-M3-N3-O3)</f>
        <v>8253.68</v>
      </c>
      <c r="Q3" s="32">
        <v>5840</v>
      </c>
      <c r="R3" s="38"/>
      <c r="S3" s="38"/>
      <c r="T3" s="47">
        <v>2423.38</v>
      </c>
      <c r="U3" s="41">
        <v>44214</v>
      </c>
      <c r="V3" s="41" t="s">
        <v>37</v>
      </c>
      <c r="W3" s="35">
        <f t="shared" ref="W3:W12" si="1">SUM(Q3+T3-P3)</f>
        <v>9.7000000000007276</v>
      </c>
    </row>
    <row r="4" spans="1:23" s="7" customFormat="1" x14ac:dyDescent="0.25">
      <c r="A4" s="79">
        <v>44207</v>
      </c>
      <c r="B4" s="18" t="s">
        <v>29</v>
      </c>
      <c r="C4" s="21">
        <v>646285</v>
      </c>
      <c r="D4" s="21" t="s">
        <v>17</v>
      </c>
      <c r="E4" s="21" t="s">
        <v>16</v>
      </c>
      <c r="F4" s="24">
        <v>166956</v>
      </c>
      <c r="G4" s="24">
        <v>168796</v>
      </c>
      <c r="H4" s="24" t="s">
        <v>23</v>
      </c>
      <c r="I4" s="27">
        <v>47700</v>
      </c>
      <c r="J4" s="27">
        <v>47700</v>
      </c>
      <c r="K4" s="33">
        <v>195</v>
      </c>
      <c r="L4" s="81">
        <f t="shared" si="0"/>
        <v>9301.5</v>
      </c>
      <c r="M4" s="55">
        <v>0</v>
      </c>
      <c r="N4" s="56">
        <v>0</v>
      </c>
      <c r="O4" s="84">
        <f t="shared" ref="O4:O12" si="2">SUM((I4-J4)/1000)*K4</f>
        <v>0</v>
      </c>
      <c r="P4" s="84">
        <f t="shared" ref="P4:P12" si="3">SUM(L4-M4-N4-O4)</f>
        <v>9301.5</v>
      </c>
      <c r="Q4" s="33">
        <v>0</v>
      </c>
      <c r="R4" s="39"/>
      <c r="S4" s="39"/>
      <c r="T4" s="45">
        <v>9301.5</v>
      </c>
      <c r="U4" s="44">
        <v>44214</v>
      </c>
      <c r="V4" s="44" t="s">
        <v>37</v>
      </c>
      <c r="W4" s="36">
        <f t="shared" si="1"/>
        <v>0</v>
      </c>
    </row>
    <row r="5" spans="1:23" s="7" customFormat="1" x14ac:dyDescent="0.25">
      <c r="A5" s="79">
        <v>44211</v>
      </c>
      <c r="B5" s="18" t="s">
        <v>29</v>
      </c>
      <c r="C5" s="21">
        <v>128456</v>
      </c>
      <c r="D5" s="21" t="s">
        <v>16</v>
      </c>
      <c r="E5" s="21" t="s">
        <v>30</v>
      </c>
      <c r="F5" s="24">
        <v>168769</v>
      </c>
      <c r="G5" s="24">
        <v>168796</v>
      </c>
      <c r="H5" s="24" t="s">
        <v>11</v>
      </c>
      <c r="I5" s="27">
        <v>47700</v>
      </c>
      <c r="J5" s="27">
        <v>47700</v>
      </c>
      <c r="K5" s="33">
        <v>20</v>
      </c>
      <c r="L5" s="81">
        <f t="shared" si="0"/>
        <v>954</v>
      </c>
      <c r="M5" s="55">
        <v>6.77</v>
      </c>
      <c r="N5" s="56">
        <v>0</v>
      </c>
      <c r="O5" s="84">
        <f t="shared" si="2"/>
        <v>0</v>
      </c>
      <c r="P5" s="84">
        <f t="shared" si="3"/>
        <v>947.23</v>
      </c>
      <c r="Q5" s="33">
        <v>667.8</v>
      </c>
      <c r="R5" s="39"/>
      <c r="S5" s="39"/>
      <c r="T5" s="45"/>
      <c r="U5" s="39"/>
      <c r="V5" s="39"/>
      <c r="W5" s="36">
        <f t="shared" si="1"/>
        <v>-279.43000000000006</v>
      </c>
    </row>
    <row r="6" spans="1:23" s="7" customFormat="1" x14ac:dyDescent="0.25">
      <c r="A6" s="79">
        <v>44218</v>
      </c>
      <c r="B6" s="18" t="s">
        <v>28</v>
      </c>
      <c r="C6" s="21">
        <v>183079</v>
      </c>
      <c r="D6" s="21" t="s">
        <v>18</v>
      </c>
      <c r="E6" s="21" t="s">
        <v>21</v>
      </c>
      <c r="F6" s="24">
        <v>169366</v>
      </c>
      <c r="G6" s="24">
        <v>169565</v>
      </c>
      <c r="H6" s="24" t="s">
        <v>14</v>
      </c>
      <c r="I6" s="27">
        <v>46430</v>
      </c>
      <c r="J6" s="27">
        <v>46430</v>
      </c>
      <c r="K6" s="33">
        <v>39</v>
      </c>
      <c r="L6" s="81">
        <f t="shared" si="0"/>
        <v>1810.77</v>
      </c>
      <c r="M6" s="55">
        <v>12.81</v>
      </c>
      <c r="N6" s="56">
        <v>0</v>
      </c>
      <c r="O6" s="84">
        <f t="shared" si="2"/>
        <v>0</v>
      </c>
      <c r="P6" s="84">
        <f t="shared" si="3"/>
        <v>1797.96</v>
      </c>
      <c r="Q6" s="33">
        <v>1200</v>
      </c>
      <c r="R6" s="39"/>
      <c r="S6" s="39"/>
      <c r="T6" s="45"/>
      <c r="U6" s="39"/>
      <c r="V6" s="39"/>
      <c r="W6" s="36">
        <f t="shared" si="1"/>
        <v>-597.96</v>
      </c>
    </row>
    <row r="7" spans="1:23" s="7" customFormat="1" x14ac:dyDescent="0.25">
      <c r="A7" s="79">
        <v>44219</v>
      </c>
      <c r="B7" s="18" t="s">
        <v>28</v>
      </c>
      <c r="C7" s="21">
        <v>183193</v>
      </c>
      <c r="D7" s="21" t="s">
        <v>18</v>
      </c>
      <c r="E7" s="21" t="s">
        <v>22</v>
      </c>
      <c r="F7" s="24">
        <v>169784</v>
      </c>
      <c r="G7" s="24">
        <v>170108</v>
      </c>
      <c r="H7" s="24" t="s">
        <v>14</v>
      </c>
      <c r="I7" s="27">
        <v>49120</v>
      </c>
      <c r="J7" s="27">
        <v>49120</v>
      </c>
      <c r="K7" s="33">
        <v>55</v>
      </c>
      <c r="L7" s="81">
        <f t="shared" si="0"/>
        <v>2701.6</v>
      </c>
      <c r="M7" s="55">
        <v>20.34</v>
      </c>
      <c r="N7" s="56">
        <v>0</v>
      </c>
      <c r="O7" s="84">
        <f t="shared" si="2"/>
        <v>0</v>
      </c>
      <c r="P7" s="84">
        <f t="shared" si="3"/>
        <v>2681.2599999999998</v>
      </c>
      <c r="Q7" s="33">
        <v>2000</v>
      </c>
      <c r="R7" s="39"/>
      <c r="S7" s="39"/>
      <c r="T7" s="45"/>
      <c r="U7" s="39"/>
      <c r="V7" s="39"/>
      <c r="W7" s="36">
        <f t="shared" si="1"/>
        <v>-681.25999999999976</v>
      </c>
    </row>
    <row r="8" spans="1:23" x14ac:dyDescent="0.25">
      <c r="A8" s="79">
        <v>44222</v>
      </c>
      <c r="B8" s="18" t="s">
        <v>34</v>
      </c>
      <c r="C8" s="21">
        <v>37826</v>
      </c>
      <c r="D8" s="21" t="s">
        <v>19</v>
      </c>
      <c r="E8" s="21" t="s">
        <v>9</v>
      </c>
      <c r="F8" s="24">
        <v>170214</v>
      </c>
      <c r="G8" s="24">
        <v>170869</v>
      </c>
      <c r="H8" s="24" t="s">
        <v>24</v>
      </c>
      <c r="I8" s="27">
        <v>46280</v>
      </c>
      <c r="J8" s="27">
        <v>46280</v>
      </c>
      <c r="K8" s="33">
        <v>100</v>
      </c>
      <c r="L8" s="81">
        <f t="shared" si="0"/>
        <v>4628</v>
      </c>
      <c r="M8" s="55">
        <v>0</v>
      </c>
      <c r="N8" s="56">
        <v>0</v>
      </c>
      <c r="O8" s="84">
        <f t="shared" si="2"/>
        <v>0</v>
      </c>
      <c r="P8" s="84">
        <f t="shared" si="3"/>
        <v>4628</v>
      </c>
      <c r="Q8" s="33">
        <v>0</v>
      </c>
      <c r="R8" s="39"/>
      <c r="S8" s="39"/>
      <c r="T8" s="45"/>
      <c r="U8" s="39"/>
      <c r="V8" s="39"/>
      <c r="W8" s="36">
        <f t="shared" si="1"/>
        <v>-4628</v>
      </c>
    </row>
    <row r="9" spans="1:23" x14ac:dyDescent="0.25">
      <c r="A9" s="79">
        <v>44224</v>
      </c>
      <c r="B9" s="18" t="s">
        <v>28</v>
      </c>
      <c r="C9" s="21">
        <v>183684</v>
      </c>
      <c r="D9" s="21" t="s">
        <v>18</v>
      </c>
      <c r="E9" s="21" t="s">
        <v>19</v>
      </c>
      <c r="F9" s="24">
        <v>171265</v>
      </c>
      <c r="G9" s="24">
        <v>171562</v>
      </c>
      <c r="H9" s="24" t="s">
        <v>14</v>
      </c>
      <c r="I9" s="27">
        <v>48430</v>
      </c>
      <c r="J9" s="27">
        <v>48430</v>
      </c>
      <c r="K9" s="33">
        <v>55</v>
      </c>
      <c r="L9" s="81">
        <f t="shared" si="0"/>
        <v>2663.65</v>
      </c>
      <c r="M9" s="55">
        <v>20.05</v>
      </c>
      <c r="N9" s="56">
        <v>0</v>
      </c>
      <c r="O9" s="84">
        <f t="shared" si="2"/>
        <v>0</v>
      </c>
      <c r="P9" s="84">
        <f t="shared" si="3"/>
        <v>2643.6</v>
      </c>
      <c r="Q9" s="33">
        <v>2100</v>
      </c>
      <c r="R9" s="39"/>
      <c r="S9" s="39"/>
      <c r="T9" s="45"/>
      <c r="U9" s="39"/>
      <c r="V9" s="39"/>
      <c r="W9" s="36">
        <f t="shared" si="1"/>
        <v>-543.59999999999991</v>
      </c>
    </row>
    <row r="10" spans="1:23" x14ac:dyDescent="0.25">
      <c r="A10" s="79">
        <v>44226</v>
      </c>
      <c r="B10" s="18" t="s">
        <v>28</v>
      </c>
      <c r="C10" s="21">
        <v>183858</v>
      </c>
      <c r="D10" s="21" t="s">
        <v>20</v>
      </c>
      <c r="E10" s="21" t="s">
        <v>17</v>
      </c>
      <c r="F10" s="24">
        <v>171869</v>
      </c>
      <c r="G10" s="24">
        <v>174378</v>
      </c>
      <c r="H10" s="24" t="s">
        <v>25</v>
      </c>
      <c r="I10" s="27">
        <v>47910</v>
      </c>
      <c r="J10" s="27">
        <v>47910</v>
      </c>
      <c r="K10" s="33">
        <v>250</v>
      </c>
      <c r="L10" s="81">
        <f t="shared" si="0"/>
        <v>11977.5</v>
      </c>
      <c r="M10" s="55">
        <v>60.37</v>
      </c>
      <c r="N10" s="56">
        <v>0</v>
      </c>
      <c r="O10" s="84">
        <f t="shared" si="2"/>
        <v>0</v>
      </c>
      <c r="P10" s="84">
        <f t="shared" si="3"/>
        <v>11917.13</v>
      </c>
      <c r="Q10" s="33">
        <v>9500</v>
      </c>
      <c r="R10" s="44">
        <v>44226</v>
      </c>
      <c r="S10" s="39" t="s">
        <v>124</v>
      </c>
      <c r="T10" s="45"/>
      <c r="U10" s="39"/>
      <c r="V10" s="39"/>
      <c r="W10" s="36">
        <f t="shared" si="1"/>
        <v>-2417.1299999999992</v>
      </c>
    </row>
    <row r="11" spans="1:23" x14ac:dyDescent="0.25">
      <c r="A11" s="79"/>
      <c r="B11" s="18"/>
      <c r="C11" s="21"/>
      <c r="D11" s="21"/>
      <c r="E11" s="21"/>
      <c r="F11" s="24"/>
      <c r="G11" s="24"/>
      <c r="H11" s="24"/>
      <c r="I11" s="27"/>
      <c r="J11" s="30"/>
      <c r="K11" s="33"/>
      <c r="L11" s="81">
        <f t="shared" si="0"/>
        <v>0</v>
      </c>
      <c r="M11" s="55">
        <v>0</v>
      </c>
      <c r="N11" s="56">
        <v>0</v>
      </c>
      <c r="O11" s="84">
        <f t="shared" si="2"/>
        <v>0</v>
      </c>
      <c r="P11" s="84">
        <f>SUM(L11-M11-N11-O11)</f>
        <v>0</v>
      </c>
      <c r="Q11" s="33"/>
      <c r="R11" s="39"/>
      <c r="S11" s="39"/>
      <c r="T11" s="45">
        <f>SUM(P11-Q11)</f>
        <v>0</v>
      </c>
      <c r="U11" s="39"/>
      <c r="V11" s="39"/>
      <c r="W11" s="36">
        <f t="shared" si="1"/>
        <v>0</v>
      </c>
    </row>
    <row r="12" spans="1:23" ht="15.75" thickBot="1" x14ac:dyDescent="0.3">
      <c r="A12" s="16"/>
      <c r="B12" s="19"/>
      <c r="C12" s="22"/>
      <c r="D12" s="22"/>
      <c r="E12" s="22"/>
      <c r="F12" s="25"/>
      <c r="G12" s="25"/>
      <c r="H12" s="25"/>
      <c r="I12" s="28"/>
      <c r="J12" s="31"/>
      <c r="K12" s="34"/>
      <c r="L12" s="82">
        <f t="shared" si="0"/>
        <v>0</v>
      </c>
      <c r="M12" s="57">
        <v>0</v>
      </c>
      <c r="N12" s="58">
        <v>0</v>
      </c>
      <c r="O12" s="85">
        <f t="shared" si="2"/>
        <v>0</v>
      </c>
      <c r="P12" s="85">
        <f t="shared" si="3"/>
        <v>0</v>
      </c>
      <c r="Q12" s="34"/>
      <c r="R12" s="40"/>
      <c r="S12" s="40"/>
      <c r="T12" s="46">
        <f>SUM(P12-Q12)</f>
        <v>0</v>
      </c>
      <c r="U12" s="40"/>
      <c r="V12" s="40"/>
      <c r="W12" s="37">
        <f t="shared" si="1"/>
        <v>0</v>
      </c>
    </row>
    <row r="13" spans="1:23" ht="18" thickBot="1" x14ac:dyDescent="0.45">
      <c r="E13" s="4"/>
      <c r="F13"/>
      <c r="G13" s="2"/>
      <c r="I13" s="14">
        <f>SUM(I3:I12)</f>
        <v>381270</v>
      </c>
      <c r="J13" s="14">
        <f>SUM(J3:J12)</f>
        <v>381170</v>
      </c>
      <c r="L13" s="5">
        <f t="shared" ref="L13:Q13" si="4">SUM(L3:L12)</f>
        <v>42384.520000000004</v>
      </c>
      <c r="M13" s="5">
        <f t="shared" si="4"/>
        <v>196.66</v>
      </c>
      <c r="N13" s="5">
        <f t="shared" si="4"/>
        <v>0</v>
      </c>
      <c r="O13" s="5">
        <f t="shared" si="4"/>
        <v>17.5</v>
      </c>
      <c r="P13" s="42">
        <f t="shared" si="4"/>
        <v>42170.359999999993</v>
      </c>
      <c r="Q13" s="15">
        <f t="shared" si="4"/>
        <v>21307.8</v>
      </c>
      <c r="S13" s="6" t="s">
        <v>10</v>
      </c>
      <c r="T13" s="15">
        <f>SUM(T3:T12)</f>
        <v>11724.880000000001</v>
      </c>
      <c r="W13" s="59">
        <f>SUM(W3:W12)</f>
        <v>-9137.6799999999985</v>
      </c>
    </row>
    <row r="14" spans="1:23" ht="15.75" thickBot="1" x14ac:dyDescent="0.3">
      <c r="A14" s="62"/>
      <c r="B14" s="63"/>
      <c r="I14" s="2"/>
    </row>
    <row r="15" spans="1:23" ht="19.5" thickBot="1" x14ac:dyDescent="0.3">
      <c r="A15" s="60" t="s">
        <v>121</v>
      </c>
      <c r="B15" s="61">
        <f>P13</f>
        <v>42170.359999999993</v>
      </c>
      <c r="D15" s="93" t="s">
        <v>13</v>
      </c>
      <c r="E15" s="94"/>
      <c r="F15"/>
    </row>
    <row r="16" spans="1:23" ht="16.5" thickBot="1" x14ac:dyDescent="0.3">
      <c r="A16" s="10" t="s">
        <v>12</v>
      </c>
      <c r="B16" s="11">
        <f>SUM(B17:B20)*-1</f>
        <v>-19812.870000000003</v>
      </c>
      <c r="D16" s="89" t="s">
        <v>149</v>
      </c>
      <c r="E16" s="90"/>
      <c r="F16" t="s">
        <v>150</v>
      </c>
    </row>
    <row r="17" spans="1:6" ht="16.5" thickBot="1" x14ac:dyDescent="0.3">
      <c r="A17" s="9" t="s">
        <v>115</v>
      </c>
      <c r="B17" s="12">
        <f>SUM('ABAST. FAZ'!H:H)</f>
        <v>3818.25</v>
      </c>
      <c r="D17" s="67" t="s">
        <v>122</v>
      </c>
      <c r="E17" s="92">
        <f>B22-E16</f>
        <v>22357.489999999991</v>
      </c>
      <c r="F17"/>
    </row>
    <row r="18" spans="1:6" ht="16.5" thickBot="1" x14ac:dyDescent="0.3">
      <c r="A18" s="9" t="s">
        <v>116</v>
      </c>
      <c r="B18" s="12">
        <f>SUM('ABAST. POSTOS'!F:F)</f>
        <v>4104.47</v>
      </c>
      <c r="D18" s="68" t="s">
        <v>117</v>
      </c>
      <c r="E18" s="71">
        <f>SUM('ADT.SAL.'!F:F)</f>
        <v>0</v>
      </c>
      <c r="F18"/>
    </row>
    <row r="19" spans="1:6" ht="16.5" thickBot="1" x14ac:dyDescent="0.3">
      <c r="A19" s="9" t="s">
        <v>151</v>
      </c>
      <c r="B19" s="12">
        <f>SUM('DESP. PEÇAS'!F:F)</f>
        <v>10572.400000000001</v>
      </c>
      <c r="D19" s="69" t="s">
        <v>127</v>
      </c>
      <c r="E19" s="72">
        <f>SUM('ADT.SAL.'!O:O)</f>
        <v>2170</v>
      </c>
      <c r="F19"/>
    </row>
    <row r="20" spans="1:6" ht="16.5" thickBot="1" x14ac:dyDescent="0.3">
      <c r="A20" s="9" t="s">
        <v>118</v>
      </c>
      <c r="B20" s="12">
        <f>SUM('DESP. DIVERSAS'!F:F)</f>
        <v>1317.75</v>
      </c>
      <c r="D20" s="70" t="s">
        <v>128</v>
      </c>
      <c r="E20" s="73">
        <f>SUM(E17)*20%</f>
        <v>4471.4979999999987</v>
      </c>
      <c r="F20"/>
    </row>
    <row r="21" spans="1:6" ht="8.25" customHeight="1" x14ac:dyDescent="0.25">
      <c r="A21" s="86"/>
      <c r="B21" s="87"/>
      <c r="F21"/>
    </row>
    <row r="22" spans="1:6" ht="19.5" thickBot="1" x14ac:dyDescent="0.35">
      <c r="A22" s="88" t="s">
        <v>10</v>
      </c>
      <c r="B22" s="91">
        <f>SUM(B15:B16)</f>
        <v>22357.489999999991</v>
      </c>
    </row>
    <row r="23" spans="1:6" ht="19.5" thickBot="1" x14ac:dyDescent="0.35">
      <c r="A23" s="62"/>
      <c r="B23" s="64"/>
      <c r="D23" s="52" t="s">
        <v>123</v>
      </c>
      <c r="E23" s="74">
        <f>SUM(E20-E19-E18)</f>
        <v>2301.4979999999987</v>
      </c>
      <c r="F23" s="2" t="s">
        <v>120</v>
      </c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  <row r="46" spans="6:6" x14ac:dyDescent="0.25">
      <c r="F46"/>
    </row>
    <row r="47" spans="6:6" x14ac:dyDescent="0.25">
      <c r="F47"/>
    </row>
    <row r="48" spans="6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</sheetData>
  <mergeCells count="1">
    <mergeCell ref="D15:E15"/>
  </mergeCells>
  <phoneticPr fontId="6" type="noConversion"/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Q3"/>
  <sheetViews>
    <sheetView zoomScale="85" zoomScaleNormal="85" workbookViewId="0">
      <selection activeCell="M3" sqref="M3"/>
    </sheetView>
  </sheetViews>
  <sheetFormatPr defaultRowHeight="15" x14ac:dyDescent="0.25"/>
  <cols>
    <col min="1" max="1" width="6.85546875" bestFit="1" customWidth="1"/>
    <col min="2" max="2" width="9.5703125" bestFit="1" customWidth="1"/>
    <col min="3" max="3" width="7" bestFit="1" customWidth="1"/>
    <col min="4" max="4" width="6.7109375" bestFit="1" customWidth="1"/>
    <col min="5" max="5" width="12.5703125" bestFit="1" customWidth="1"/>
    <col min="6" max="6" width="9.5703125" style="2" bestFit="1" customWidth="1"/>
    <col min="7" max="7" width="7.85546875" bestFit="1" customWidth="1"/>
    <col min="8" max="8" width="11.28515625" bestFit="1" customWidth="1"/>
    <col min="10" max="10" width="6.85546875" bestFit="1" customWidth="1"/>
    <col min="11" max="11" width="22.5703125" bestFit="1" customWidth="1"/>
    <col min="12" max="12" width="7.28515625" bestFit="1" customWidth="1"/>
    <col min="13" max="13" width="6.7109375" bestFit="1" customWidth="1"/>
    <col min="14" max="14" width="33" bestFit="1" customWidth="1"/>
    <col min="15" max="15" width="8.140625" bestFit="1" customWidth="1"/>
    <col min="16" max="16" width="16.28515625" bestFit="1" customWidth="1"/>
    <col min="17" max="17" width="54" bestFit="1" customWidth="1"/>
  </cols>
  <sheetData>
    <row r="1" spans="1:17" ht="23.25" x14ac:dyDescent="0.35">
      <c r="A1" s="95" t="s">
        <v>125</v>
      </c>
      <c r="B1" s="95"/>
      <c r="C1" s="95"/>
      <c r="D1" s="95"/>
      <c r="E1" s="95"/>
      <c r="F1" s="95"/>
      <c r="G1" s="95"/>
      <c r="H1" s="95"/>
      <c r="I1" s="66"/>
      <c r="J1" s="95" t="s">
        <v>126</v>
      </c>
      <c r="K1" s="95"/>
      <c r="L1" s="95"/>
      <c r="M1" s="95"/>
      <c r="N1" s="95"/>
      <c r="O1" s="95"/>
      <c r="P1" s="95"/>
      <c r="Q1" s="95"/>
    </row>
    <row r="2" spans="1:17" x14ac:dyDescent="0.2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s="13" t="s">
        <v>53</v>
      </c>
      <c r="G2" s="43" t="s">
        <v>54</v>
      </c>
      <c r="H2" t="s">
        <v>55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</row>
    <row r="3" spans="1:17" x14ac:dyDescent="0.25">
      <c r="F3" s="13"/>
      <c r="G3" s="43"/>
      <c r="J3" t="s">
        <v>130</v>
      </c>
      <c r="K3" t="s">
        <v>46</v>
      </c>
      <c r="L3" t="s">
        <v>131</v>
      </c>
      <c r="M3" t="s">
        <v>132</v>
      </c>
      <c r="N3" t="s">
        <v>133</v>
      </c>
      <c r="O3">
        <v>2170</v>
      </c>
      <c r="P3" s="65">
        <v>44203</v>
      </c>
      <c r="Q3" t="s">
        <v>134</v>
      </c>
    </row>
  </sheetData>
  <mergeCells count="2">
    <mergeCell ref="A1:H1"/>
    <mergeCell ref="J1:Q1"/>
  </mergeCell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H17"/>
  <sheetViews>
    <sheetView zoomScale="85" zoomScaleNormal="85" workbookViewId="0">
      <selection activeCell="E9" sqref="E9"/>
    </sheetView>
  </sheetViews>
  <sheetFormatPr defaultRowHeight="15" x14ac:dyDescent="0.25"/>
  <cols>
    <col min="1" max="1" width="6.85546875" bestFit="1" customWidth="1"/>
    <col min="2" max="2" width="45.28515625" bestFit="1" customWidth="1"/>
    <col min="3" max="3" width="16.28515625" bestFit="1" customWidth="1"/>
    <col min="4" max="4" width="6.7109375" bestFit="1" customWidth="1"/>
    <col min="5" max="5" width="25.140625" bestFit="1" customWidth="1"/>
    <col min="6" max="6" width="12.28515625" style="2" bestFit="1" customWidth="1"/>
    <col min="7" max="7" width="10.85546875" bestFit="1" customWidth="1"/>
    <col min="8" max="8" width="81.140625" bestFit="1" customWidth="1"/>
  </cols>
  <sheetData>
    <row r="1" spans="1:8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s="13" t="s">
        <v>53</v>
      </c>
      <c r="G1" s="43" t="s">
        <v>54</v>
      </c>
      <c r="H1" t="s">
        <v>55</v>
      </c>
    </row>
    <row r="2" spans="1:8" x14ac:dyDescent="0.25">
      <c r="A2" t="s">
        <v>68</v>
      </c>
      <c r="B2" t="s">
        <v>69</v>
      </c>
      <c r="C2" t="s">
        <v>90</v>
      </c>
      <c r="D2" t="s">
        <v>56</v>
      </c>
      <c r="E2" t="s">
        <v>57</v>
      </c>
      <c r="F2" s="13">
        <v>35</v>
      </c>
      <c r="G2" s="43">
        <v>44205</v>
      </c>
      <c r="H2" t="s">
        <v>91</v>
      </c>
    </row>
    <row r="3" spans="1:8" x14ac:dyDescent="0.25">
      <c r="A3" t="s">
        <v>92</v>
      </c>
      <c r="B3" t="s">
        <v>93</v>
      </c>
      <c r="C3" t="s">
        <v>94</v>
      </c>
      <c r="D3" t="s">
        <v>56</v>
      </c>
      <c r="E3" t="s">
        <v>57</v>
      </c>
      <c r="F3" s="13">
        <v>463.33</v>
      </c>
      <c r="G3" s="43">
        <v>44211</v>
      </c>
      <c r="H3" t="s">
        <v>95</v>
      </c>
    </row>
    <row r="4" spans="1:8" x14ac:dyDescent="0.25">
      <c r="A4" t="s">
        <v>92</v>
      </c>
      <c r="B4" t="s">
        <v>93</v>
      </c>
      <c r="C4" t="s">
        <v>94</v>
      </c>
      <c r="D4" t="s">
        <v>56</v>
      </c>
      <c r="E4" t="s">
        <v>57</v>
      </c>
      <c r="F4" s="13">
        <v>46.67</v>
      </c>
      <c r="G4" s="43">
        <v>44211</v>
      </c>
      <c r="H4" t="s">
        <v>95</v>
      </c>
    </row>
    <row r="5" spans="1:8" x14ac:dyDescent="0.25">
      <c r="A5" t="s">
        <v>92</v>
      </c>
      <c r="B5" t="s">
        <v>93</v>
      </c>
      <c r="C5" t="s">
        <v>94</v>
      </c>
      <c r="D5" t="s">
        <v>56</v>
      </c>
      <c r="E5" t="s">
        <v>57</v>
      </c>
      <c r="F5" s="13">
        <v>218.33</v>
      </c>
      <c r="G5" s="43">
        <v>44211</v>
      </c>
      <c r="H5" t="s">
        <v>95</v>
      </c>
    </row>
    <row r="6" spans="1:8" x14ac:dyDescent="0.25">
      <c r="A6" t="s">
        <v>92</v>
      </c>
      <c r="B6" t="s">
        <v>93</v>
      </c>
      <c r="C6" t="s">
        <v>96</v>
      </c>
      <c r="D6" t="s">
        <v>56</v>
      </c>
      <c r="E6" t="s">
        <v>57</v>
      </c>
      <c r="F6" s="13">
        <v>53.64</v>
      </c>
      <c r="G6" s="43">
        <v>44211</v>
      </c>
      <c r="H6" t="s">
        <v>97</v>
      </c>
    </row>
    <row r="7" spans="1:8" x14ac:dyDescent="0.25">
      <c r="A7" t="s">
        <v>92</v>
      </c>
      <c r="B7" t="s">
        <v>93</v>
      </c>
      <c r="C7" t="s">
        <v>96</v>
      </c>
      <c r="D7" t="s">
        <v>56</v>
      </c>
      <c r="E7" t="s">
        <v>57</v>
      </c>
      <c r="F7" s="13">
        <v>777.47</v>
      </c>
      <c r="G7" s="43">
        <v>44211</v>
      </c>
      <c r="H7" t="s">
        <v>97</v>
      </c>
    </row>
    <row r="8" spans="1:8" x14ac:dyDescent="0.25">
      <c r="A8" t="s">
        <v>92</v>
      </c>
      <c r="B8" t="s">
        <v>93</v>
      </c>
      <c r="C8" t="s">
        <v>96</v>
      </c>
      <c r="D8" t="s">
        <v>56</v>
      </c>
      <c r="E8" t="s">
        <v>57</v>
      </c>
      <c r="F8" s="13">
        <v>833.33</v>
      </c>
      <c r="G8" s="43">
        <v>44211</v>
      </c>
      <c r="H8" t="s">
        <v>97</v>
      </c>
    </row>
    <row r="9" spans="1:8" x14ac:dyDescent="0.25">
      <c r="A9" t="s">
        <v>92</v>
      </c>
      <c r="B9" t="s">
        <v>93</v>
      </c>
      <c r="C9" t="s">
        <v>96</v>
      </c>
      <c r="D9" t="s">
        <v>56</v>
      </c>
      <c r="E9" t="s">
        <v>57</v>
      </c>
      <c r="F9" s="13">
        <v>2416.66</v>
      </c>
      <c r="G9" s="43">
        <v>44211</v>
      </c>
      <c r="H9" t="s">
        <v>97</v>
      </c>
    </row>
    <row r="10" spans="1:8" x14ac:dyDescent="0.25">
      <c r="A10" t="s">
        <v>98</v>
      </c>
      <c r="B10" t="s">
        <v>99</v>
      </c>
      <c r="C10" t="s">
        <v>100</v>
      </c>
      <c r="D10" t="s">
        <v>56</v>
      </c>
      <c r="E10" t="s">
        <v>57</v>
      </c>
      <c r="F10" s="13">
        <v>59.76</v>
      </c>
      <c r="G10" s="43">
        <v>44211</v>
      </c>
      <c r="H10" t="s">
        <v>101</v>
      </c>
    </row>
    <row r="11" spans="1:8" x14ac:dyDescent="0.25">
      <c r="A11" t="s">
        <v>98</v>
      </c>
      <c r="B11" t="s">
        <v>99</v>
      </c>
      <c r="C11" t="s">
        <v>100</v>
      </c>
      <c r="D11" t="s">
        <v>56</v>
      </c>
      <c r="E11" t="s">
        <v>57</v>
      </c>
      <c r="F11" s="13">
        <v>563.13</v>
      </c>
      <c r="G11" s="43">
        <v>44211</v>
      </c>
      <c r="H11" t="s">
        <v>101</v>
      </c>
    </row>
    <row r="12" spans="1:8" x14ac:dyDescent="0.25">
      <c r="A12" t="s">
        <v>58</v>
      </c>
      <c r="B12" t="s">
        <v>59</v>
      </c>
      <c r="C12" t="s">
        <v>102</v>
      </c>
      <c r="D12" t="s">
        <v>56</v>
      </c>
      <c r="E12" t="s">
        <v>57</v>
      </c>
      <c r="F12" s="13">
        <v>526.67999999999995</v>
      </c>
      <c r="G12" s="43">
        <v>44211</v>
      </c>
      <c r="H12" t="s">
        <v>43</v>
      </c>
    </row>
    <row r="13" spans="1:8" x14ac:dyDescent="0.25">
      <c r="A13" t="s">
        <v>103</v>
      </c>
      <c r="B13" t="s">
        <v>104</v>
      </c>
      <c r="C13" t="s">
        <v>105</v>
      </c>
      <c r="D13" t="s">
        <v>56</v>
      </c>
      <c r="E13" t="s">
        <v>57</v>
      </c>
      <c r="F13" s="13">
        <v>105</v>
      </c>
      <c r="G13" s="43">
        <v>44211</v>
      </c>
      <c r="H13" t="s">
        <v>44</v>
      </c>
    </row>
    <row r="14" spans="1:8" x14ac:dyDescent="0.25">
      <c r="A14" t="s">
        <v>103</v>
      </c>
      <c r="B14" t="s">
        <v>104</v>
      </c>
      <c r="C14" t="s">
        <v>106</v>
      </c>
      <c r="D14" t="s">
        <v>56</v>
      </c>
      <c r="E14" t="s">
        <v>57</v>
      </c>
      <c r="F14" s="13">
        <v>490.4</v>
      </c>
      <c r="G14" s="43">
        <v>44211</v>
      </c>
      <c r="H14" t="s">
        <v>45</v>
      </c>
    </row>
    <row r="15" spans="1:8" x14ac:dyDescent="0.25">
      <c r="A15" t="s">
        <v>87</v>
      </c>
      <c r="B15" t="s">
        <v>88</v>
      </c>
      <c r="C15" t="s">
        <v>89</v>
      </c>
      <c r="D15" t="s">
        <v>56</v>
      </c>
      <c r="E15" t="s">
        <v>57</v>
      </c>
      <c r="F15" s="13">
        <v>2800</v>
      </c>
      <c r="G15" s="43">
        <v>44203</v>
      </c>
      <c r="H15" t="s">
        <v>42</v>
      </c>
    </row>
    <row r="16" spans="1:8" x14ac:dyDescent="0.25">
      <c r="A16" t="s">
        <v>62</v>
      </c>
      <c r="B16" t="s">
        <v>63</v>
      </c>
      <c r="C16" t="s">
        <v>107</v>
      </c>
      <c r="D16" t="s">
        <v>56</v>
      </c>
      <c r="E16" t="s">
        <v>57</v>
      </c>
      <c r="F16" s="13">
        <v>693</v>
      </c>
      <c r="G16" s="43">
        <v>44211</v>
      </c>
      <c r="H16" t="s">
        <v>108</v>
      </c>
    </row>
    <row r="17" spans="1:8" x14ac:dyDescent="0.25">
      <c r="A17" t="s">
        <v>64</v>
      </c>
      <c r="B17" t="s">
        <v>65</v>
      </c>
      <c r="C17" t="s">
        <v>66</v>
      </c>
      <c r="D17" t="s">
        <v>56</v>
      </c>
      <c r="E17" t="s">
        <v>57</v>
      </c>
      <c r="F17" s="13">
        <v>490</v>
      </c>
      <c r="G17" s="43">
        <v>44226</v>
      </c>
      <c r="H17" t="s">
        <v>67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:H5"/>
  <sheetViews>
    <sheetView zoomScale="85" zoomScaleNormal="85" workbookViewId="0">
      <selection activeCell="D2" sqref="D2:D4"/>
    </sheetView>
  </sheetViews>
  <sheetFormatPr defaultRowHeight="15" x14ac:dyDescent="0.25"/>
  <cols>
    <col min="1" max="1" width="6.85546875" bestFit="1" customWidth="1"/>
    <col min="2" max="2" width="49" bestFit="1" customWidth="1"/>
    <col min="3" max="3" width="16.28515625" bestFit="1" customWidth="1"/>
    <col min="4" max="4" width="6.7109375" bestFit="1" customWidth="1"/>
    <col min="5" max="5" width="23.28515625" bestFit="1" customWidth="1"/>
    <col min="6" max="6" width="12.28515625" style="2" bestFit="1" customWidth="1"/>
    <col min="7" max="7" width="10.85546875" bestFit="1" customWidth="1"/>
    <col min="8" max="8" width="81.140625" bestFit="1" customWidth="1"/>
  </cols>
  <sheetData>
    <row r="1" spans="1:8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s="13" t="s">
        <v>53</v>
      </c>
      <c r="G1" s="43" t="s">
        <v>54</v>
      </c>
      <c r="H1" t="s">
        <v>55</v>
      </c>
    </row>
    <row r="2" spans="1:8" x14ac:dyDescent="0.25">
      <c r="A2" t="s">
        <v>72</v>
      </c>
      <c r="B2" t="s">
        <v>73</v>
      </c>
      <c r="C2" t="s">
        <v>74</v>
      </c>
      <c r="D2" t="s">
        <v>60</v>
      </c>
      <c r="E2" t="s">
        <v>61</v>
      </c>
      <c r="F2" s="13">
        <v>810.41</v>
      </c>
      <c r="G2" s="43">
        <v>44221</v>
      </c>
      <c r="H2" t="s">
        <v>75</v>
      </c>
    </row>
    <row r="3" spans="1:8" x14ac:dyDescent="0.25">
      <c r="A3" t="s">
        <v>70</v>
      </c>
      <c r="B3" t="s">
        <v>71</v>
      </c>
      <c r="C3" t="s">
        <v>109</v>
      </c>
      <c r="D3" t="s">
        <v>60</v>
      </c>
      <c r="E3" t="s">
        <v>61</v>
      </c>
      <c r="F3" s="13">
        <v>1128.2</v>
      </c>
      <c r="G3" s="43">
        <v>44214</v>
      </c>
      <c r="H3" t="s">
        <v>110</v>
      </c>
    </row>
    <row r="4" spans="1:8" x14ac:dyDescent="0.25">
      <c r="A4" t="s">
        <v>114</v>
      </c>
      <c r="B4" t="s">
        <v>46</v>
      </c>
      <c r="C4" t="s">
        <v>47</v>
      </c>
      <c r="D4" t="s">
        <v>60</v>
      </c>
      <c r="E4" t="s">
        <v>61</v>
      </c>
      <c r="F4" s="13">
        <v>1360.04</v>
      </c>
      <c r="G4" s="43">
        <v>44224</v>
      </c>
      <c r="H4" t="s">
        <v>129</v>
      </c>
    </row>
    <row r="5" spans="1:8" x14ac:dyDescent="0.25">
      <c r="A5" t="s">
        <v>111</v>
      </c>
      <c r="B5" t="s">
        <v>112</v>
      </c>
      <c r="C5" t="s">
        <v>113</v>
      </c>
      <c r="D5" t="s">
        <v>60</v>
      </c>
      <c r="E5" t="s">
        <v>61</v>
      </c>
      <c r="F5" s="13">
        <v>805.82</v>
      </c>
      <c r="G5" s="43">
        <v>44221</v>
      </c>
      <c r="H5" t="s">
        <v>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:V24"/>
  <sheetViews>
    <sheetView zoomScale="85" zoomScaleNormal="85" workbookViewId="0">
      <selection activeCell="E3" sqref="E3"/>
    </sheetView>
  </sheetViews>
  <sheetFormatPr defaultRowHeight="15" x14ac:dyDescent="0.25"/>
  <cols>
    <col min="1" max="1" width="10.85546875" style="43" bestFit="1" customWidth="1"/>
    <col min="2" max="2" width="13.42578125" bestFit="1" customWidth="1"/>
    <col min="3" max="3" width="18" bestFit="1" customWidth="1"/>
    <col min="4" max="4" width="30.7109375" bestFit="1" customWidth="1"/>
    <col min="5" max="5" width="22.42578125" bestFit="1" customWidth="1"/>
    <col min="6" max="6" width="7.5703125" bestFit="1" customWidth="1"/>
    <col min="7" max="7" width="12.140625" bestFit="1" customWidth="1"/>
    <col min="8" max="8" width="14.28515625" bestFit="1" customWidth="1"/>
    <col min="9" max="9" width="9.5703125" bestFit="1" customWidth="1"/>
    <col min="10" max="10" width="16.85546875" bestFit="1" customWidth="1"/>
    <col min="13" max="13" width="14.28515625" bestFit="1" customWidth="1"/>
    <col min="15" max="15" width="9.5703125" bestFit="1" customWidth="1"/>
    <col min="16" max="16" width="17" bestFit="1" customWidth="1"/>
    <col min="17" max="17" width="6.85546875" bestFit="1" customWidth="1"/>
    <col min="18" max="18" width="49" bestFit="1" customWidth="1"/>
    <col min="19" max="19" width="16.28515625" bestFit="1" customWidth="1"/>
    <col min="20" max="20" width="6.7109375" bestFit="1" customWidth="1"/>
    <col min="21" max="21" width="23.28515625" bestFit="1" customWidth="1"/>
    <col min="22" max="22" width="12.28515625" style="2" bestFit="1" customWidth="1"/>
    <col min="23" max="23" width="10.85546875" bestFit="1" customWidth="1"/>
    <col min="24" max="24" width="81.140625" bestFit="1" customWidth="1"/>
  </cols>
  <sheetData>
    <row r="1" spans="1:22" x14ac:dyDescent="0.25">
      <c r="A1" s="43" t="s">
        <v>148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s="13" t="s">
        <v>146</v>
      </c>
      <c r="H1" s="13" t="s">
        <v>147</v>
      </c>
      <c r="I1" t="s">
        <v>140</v>
      </c>
      <c r="J1" t="s">
        <v>141</v>
      </c>
      <c r="V1"/>
    </row>
    <row r="2" spans="1:22" x14ac:dyDescent="0.25">
      <c r="A2" s="43">
        <v>44203</v>
      </c>
      <c r="B2" t="s">
        <v>144</v>
      </c>
      <c r="C2" t="s">
        <v>142</v>
      </c>
      <c r="D2" t="s">
        <v>143</v>
      </c>
      <c r="E2" t="s">
        <v>46</v>
      </c>
      <c r="F2">
        <v>405.1</v>
      </c>
      <c r="G2" s="13">
        <v>3.75</v>
      </c>
      <c r="H2" s="13">
        <v>1519.125</v>
      </c>
      <c r="I2" t="s">
        <v>152</v>
      </c>
      <c r="J2" t="s">
        <v>153</v>
      </c>
      <c r="V2"/>
    </row>
    <row r="3" spans="1:22" x14ac:dyDescent="0.25">
      <c r="A3" s="43">
        <v>44214</v>
      </c>
      <c r="B3" t="s">
        <v>145</v>
      </c>
      <c r="C3" t="s">
        <v>142</v>
      </c>
      <c r="D3" t="s">
        <v>143</v>
      </c>
      <c r="E3" t="s">
        <v>46</v>
      </c>
      <c r="F3">
        <v>613.1</v>
      </c>
      <c r="G3" s="13">
        <v>3.75</v>
      </c>
      <c r="H3" s="13">
        <v>2299.125</v>
      </c>
      <c r="I3" t="s">
        <v>152</v>
      </c>
      <c r="J3" t="s">
        <v>153</v>
      </c>
      <c r="V3"/>
    </row>
    <row r="4" spans="1:22" x14ac:dyDescent="0.25">
      <c r="V4"/>
    </row>
    <row r="5" spans="1:22" x14ac:dyDescent="0.25">
      <c r="V5"/>
    </row>
    <row r="6" spans="1:22" x14ac:dyDescent="0.25">
      <c r="S6" s="2"/>
      <c r="V6"/>
    </row>
    <row r="7" spans="1:22" x14ac:dyDescent="0.25">
      <c r="S7" s="2"/>
      <c r="V7"/>
    </row>
    <row r="8" spans="1:22" x14ac:dyDescent="0.25">
      <c r="S8" s="2"/>
      <c r="V8"/>
    </row>
    <row r="9" spans="1:22" x14ac:dyDescent="0.25">
      <c r="S9" s="2"/>
      <c r="V9"/>
    </row>
    <row r="10" spans="1:22" x14ac:dyDescent="0.25">
      <c r="S10" s="2"/>
      <c r="V10"/>
    </row>
    <row r="11" spans="1:22" x14ac:dyDescent="0.25">
      <c r="S11" s="2"/>
      <c r="V11"/>
    </row>
    <row r="12" spans="1:22" x14ac:dyDescent="0.25">
      <c r="S12" s="2"/>
      <c r="V12"/>
    </row>
    <row r="13" spans="1:22" x14ac:dyDescent="0.25">
      <c r="S13" s="2"/>
      <c r="V13"/>
    </row>
    <row r="14" spans="1:22" x14ac:dyDescent="0.25">
      <c r="S14" s="2"/>
      <c r="V14"/>
    </row>
    <row r="15" spans="1:22" x14ac:dyDescent="0.25">
      <c r="S15" s="2"/>
      <c r="V15"/>
    </row>
    <row r="16" spans="1:22" x14ac:dyDescent="0.25">
      <c r="S16" s="2"/>
      <c r="V16"/>
    </row>
    <row r="17" spans="19:22" x14ac:dyDescent="0.25">
      <c r="S17" s="2"/>
      <c r="V17"/>
    </row>
    <row r="18" spans="19:22" x14ac:dyDescent="0.25">
      <c r="S18" s="2"/>
      <c r="V18"/>
    </row>
    <row r="19" spans="19:22" x14ac:dyDescent="0.25">
      <c r="S19" s="2"/>
      <c r="V19"/>
    </row>
    <row r="20" spans="19:22" x14ac:dyDescent="0.25">
      <c r="S20" s="2"/>
      <c r="V20"/>
    </row>
    <row r="21" spans="19:22" x14ac:dyDescent="0.25">
      <c r="S21" s="2"/>
      <c r="V21"/>
    </row>
    <row r="22" spans="19:22" x14ac:dyDescent="0.25">
      <c r="S22" s="2"/>
      <c r="V22"/>
    </row>
    <row r="23" spans="19:22" x14ac:dyDescent="0.25">
      <c r="S23" s="2"/>
      <c r="V23"/>
    </row>
    <row r="24" spans="19:22" x14ac:dyDescent="0.25">
      <c r="S24" s="2"/>
      <c r="V24"/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H3"/>
  <sheetViews>
    <sheetView zoomScale="85" zoomScaleNormal="85" workbookViewId="0">
      <selection activeCell="A3" sqref="A3"/>
    </sheetView>
  </sheetViews>
  <sheetFormatPr defaultRowHeight="15" x14ac:dyDescent="0.25"/>
  <cols>
    <col min="1" max="1" width="6.85546875" bestFit="1" customWidth="1"/>
    <col min="2" max="2" width="81.140625" bestFit="1" customWidth="1"/>
    <col min="3" max="3" width="12.28515625" bestFit="1" customWidth="1"/>
    <col min="4" max="4" width="6.7109375" bestFit="1" customWidth="1"/>
    <col min="5" max="5" width="42.140625" bestFit="1" customWidth="1"/>
    <col min="6" max="6" width="12.28515625" style="2" bestFit="1" customWidth="1"/>
    <col min="7" max="7" width="10.85546875" bestFit="1" customWidth="1"/>
    <col min="8" max="8" width="81.140625" bestFit="1" customWidth="1"/>
  </cols>
  <sheetData>
    <row r="1" spans="1:8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s="13" t="s">
        <v>53</v>
      </c>
      <c r="G1" s="43" t="s">
        <v>54</v>
      </c>
      <c r="H1" t="s">
        <v>55</v>
      </c>
    </row>
    <row r="2" spans="1:8" x14ac:dyDescent="0.25">
      <c r="A2" t="s">
        <v>76</v>
      </c>
      <c r="B2" t="s">
        <v>77</v>
      </c>
      <c r="C2" t="s">
        <v>78</v>
      </c>
      <c r="D2" t="s">
        <v>79</v>
      </c>
      <c r="E2" t="s">
        <v>80</v>
      </c>
      <c r="F2" s="13">
        <v>1187.75</v>
      </c>
      <c r="G2" s="43">
        <v>44211</v>
      </c>
      <c r="H2" t="s">
        <v>15</v>
      </c>
    </row>
    <row r="3" spans="1:8" x14ac:dyDescent="0.25">
      <c r="A3" t="s">
        <v>81</v>
      </c>
      <c r="B3" t="s">
        <v>82</v>
      </c>
      <c r="C3" t="s">
        <v>83</v>
      </c>
      <c r="D3" t="s">
        <v>84</v>
      </c>
      <c r="E3" t="s">
        <v>85</v>
      </c>
      <c r="F3" s="13">
        <v>130</v>
      </c>
      <c r="G3" s="43">
        <v>44216</v>
      </c>
      <c r="H3" t="s">
        <v>86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ACERTO</vt:lpstr>
      <vt:lpstr>ADT.SAL.</vt:lpstr>
      <vt:lpstr>DESP. PEÇAS</vt:lpstr>
      <vt:lpstr>ABAST. POSTOS</vt:lpstr>
      <vt:lpstr>ABAST. FAZ</vt:lpstr>
      <vt:lpstr>DESP. DIVERSAS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Jimerson Fonseca</cp:lastModifiedBy>
  <cp:lastPrinted>2021-02-10T18:21:51Z</cp:lastPrinted>
  <dcterms:created xsi:type="dcterms:W3CDTF">2021-01-15T19:21:06Z</dcterms:created>
  <dcterms:modified xsi:type="dcterms:W3CDTF">2021-03-11T03:45:20Z</dcterms:modified>
</cp:coreProperties>
</file>