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2d97838cb7a9624f/Documentos/Pessoal/Des/Projetos/vdf/sag-ate/Referencia/"/>
    </mc:Choice>
  </mc:AlternateContent>
  <xr:revisionPtr revIDLastSave="1" documentId="13_ncr:1_{F5F192C2-A09B-4CB8-94BE-0242CF53E95B}" xr6:coauthVersionLast="46" xr6:coauthVersionMax="46" xr10:uidLastSave="{15948184-A104-4157-97CC-B030EA0C500B}"/>
  <bookViews>
    <workbookView xWindow="-120" yWindow="-120" windowWidth="20730" windowHeight="11160" tabRatio="795" xr2:uid="{00000000-000D-0000-FFFF-FFFF00000000}"/>
  </bookViews>
  <sheets>
    <sheet name="ACERTO" sheetId="3" r:id="rId1"/>
    <sheet name="DEBITO.DIF(143)" sheetId="26" r:id="rId2"/>
    <sheet name="PG. MOT." sheetId="24" r:id="rId3"/>
    <sheet name="ADT.SAL." sheetId="21" r:id="rId4"/>
    <sheet name="ABAST. FAZ" sheetId="22" r:id="rId5"/>
    <sheet name="ABAST. POSTOS" sheetId="17" r:id="rId6"/>
    <sheet name="DESP. PEÇAS" sheetId="16" r:id="rId7"/>
    <sheet name="DESP. DIVERSAS" sheetId="18" r:id="rId8"/>
  </sheets>
  <definedNames>
    <definedName name="Consulta_Bradesco_DB.SQLBRA" localSheetId="4" hidden="1">'ABAST. FAZ'!#REF!</definedName>
    <definedName name="Consulta_Bradesco_DB.SQLBRA" localSheetId="5" hidden="1">'ABAST. POSTOS'!#REF!</definedName>
    <definedName name="Consulta_Bradesco_DB.SQLBRA" localSheetId="0" hidden="1">ACERTO!#REF!</definedName>
    <definedName name="Consulta_Bradesco_DB.SQLBRA" localSheetId="3" hidden="1">'ADT.SAL.'!#REF!</definedName>
    <definedName name="Consulta_Bradesco_DB.SQLBRA" localSheetId="7" hidden="1">'DESP. DIVERSAS'!#REF!</definedName>
    <definedName name="Consulta_Bradesco_DB.SQLBRA" localSheetId="6" hidden="1">'DESP. PEÇAS'!#REF!</definedName>
    <definedName name="Consulta_de_psgacte" localSheetId="3" hidden="1">'ADT.SAL.'!$J$2:$Q$3</definedName>
    <definedName name="Consulta_de_psgacte" localSheetId="1" hidden="1">'DEBITO.DIF(143)'!$A$1:$I$2</definedName>
    <definedName name="Consulta_de_psgacte" localSheetId="2" hidden="1">'PG. MOT.'!$A$1:$I$2</definedName>
    <definedName name="Query1" localSheetId="4" hidden="1">'ABAST. FAZ'!$A$1:$J$2</definedName>
    <definedName name="Query1" localSheetId="5" hidden="1">'ABAST. POSTOS'!$A$1:$I$2</definedName>
    <definedName name="Query1" localSheetId="3" hidden="1">'ADT.SAL.'!$A$2:$H$3</definedName>
    <definedName name="Query1" localSheetId="7" hidden="1">'DESP. DIVERSAS'!$A$1:$I$3</definedName>
    <definedName name="Query1" localSheetId="6" hidden="1">'DESP. PEÇAS'!$A$1:$I$5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C22" i="3"/>
  <c r="C21" i="3"/>
  <c r="C20" i="3"/>
  <c r="C19" i="3"/>
  <c r="C18" i="3"/>
  <c r="F18" i="3"/>
  <c r="F1" i="3"/>
  <c r="F20" i="3"/>
  <c r="G14" i="3"/>
  <c r="G7" i="3"/>
  <c r="G8" i="3"/>
  <c r="G9" i="3"/>
  <c r="G10" i="3"/>
  <c r="G11" i="3"/>
  <c r="G12" i="3"/>
  <c r="G13" i="3"/>
  <c r="G6" i="3"/>
  <c r="F19" i="3"/>
  <c r="C23" i="3" l="1"/>
  <c r="O15" i="3"/>
  <c r="P6" i="3"/>
  <c r="P7" i="3"/>
  <c r="P8" i="3"/>
  <c r="P9" i="3"/>
  <c r="P10" i="3"/>
  <c r="P11" i="3"/>
  <c r="P12" i="3"/>
  <c r="P13" i="3"/>
  <c r="P14" i="3"/>
  <c r="P5" i="3"/>
  <c r="J15" i="3"/>
  <c r="K15" i="3"/>
  <c r="N15" i="3"/>
  <c r="M11" i="3"/>
  <c r="M6" i="3"/>
  <c r="M7" i="3"/>
  <c r="M8" i="3"/>
  <c r="M9" i="3"/>
  <c r="M10" i="3"/>
  <c r="M12" i="3"/>
  <c r="M13" i="3"/>
  <c r="M14" i="3"/>
  <c r="M5" i="3"/>
  <c r="Q5" i="3" l="1"/>
  <c r="Q9" i="3"/>
  <c r="Q13" i="3"/>
  <c r="Q10" i="3"/>
  <c r="Q6" i="3"/>
  <c r="Q7" i="3"/>
  <c r="Q8" i="3"/>
  <c r="Q12" i="3"/>
  <c r="Q14" i="3"/>
  <c r="Q11" i="3"/>
  <c r="P15" i="3"/>
  <c r="M15" i="3"/>
  <c r="Q15" i="3" l="1"/>
  <c r="C17" i="3" s="1"/>
  <c r="C24" i="3" l="1"/>
  <c r="C2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52B814-A069-4BB5-9238-F1031B3A8DE9}" name="ABAST. FAZ" description="DESPESA COM ABASTECIMENTOS EM TANQUE(FAZENDA)" type="1" refreshedVersion="6" savePassword="1" background="1" saveData="1">
    <dbPr connection="DSN=psgacte;Description=psgacte;UID=sa;PWD=sa99123@!;APP=Microsoft Office;WSID=LAPTOP-QNINM70D;DATABASE=PSGACTE;LANGUAGE=Português" command="SELECT_x000d__x000a__x000d__x000a_AIROMSAI.ROM_NUMERO as ROMANEIO,_x000d__x000a_AIROMSAI.AALMOX_COD AS ALMOXARIFADO,_x000d__x000a_AALMOXAR.DESCRICAO AS DESCRICAO,_x000d__x000a_AHROMSAI.DT_SAIDA as DATA,_x000d__x000a_SPESSOAS.RAZAO_SOCIAL AS MOTORISTA,_x000d__x000a_AIROMSAI.QTDADE AS QTD,_x000d__x000a_AIROMSAI.VLR_UNITARIO AS [VLR.UNI],_x000d__x000a_AIROMSAI.VLR_TOTAL AS [VLR.TOTAL],_x000d__x000a_AHROMSAI.COD_CCUSTO AS CUSTO,_x000d__x000a_SCCUSTO.DESCRICAO AS DESC_CCUSTO_x000d__x000a__x000d__x000a_from AIROMSAI_x000d__x000a__x000d__x000a_inner join AHROMSAI on AIROMSAI.ROM_NUMERO = AHROMSAI.ROM_NUMERO_x000d__x000a_INNER JOIN AALMOXAR ON AALMOXAR.AMX_CODIGO = AIROMSAI.AALMOX_COD_x000d__x000a_INNER JOIN SPESSOAS ON SPESSOAS.PES_CODIGO = AHROMSAI.COD_MOTORISTA_x000d__x000a_INNER JOIN SCCUSTO ON SCCUSTO.CODIGO = AHROMSAI.COD_CCUSTO_x000d__x000a__x000d__x000a_where AHROMSAI.PES_CODIGO = '04726'_x000d__x000a_AND_x000d__x000a_cast (DT_SAIDA as date) between '2021-03-01' and '2021-03-31'_x000d__x000a_AND AHROMSAI.COD_CCUSTO = '1202'"/>
  </connection>
  <connection id="2" xr16:uid="{D334198B-3645-4406-8B9D-BF53E450B376}" name="ABAST. POSTOS" description="DESPESA COM ABASTECIMENTOS EM POSTOS (COD: 325)" type="1" refreshedVersion="6" savePassword="1" background="1" saveData="1">
    <dbPr connection="DSN=psgacte;Description=psgacte;UID=sa;PWD=sa99123@!;APP=Microsoft Office;WSID=LAPTOP-QNINM70D;DATABASE=PSGACTE;LANGUAGE=Português" command="SELECT_x000d__x000a__x000d__x000a_AHENTRAD.PES_CODIGO AS [Cod.Pes],_x000d__x000a_SPESSOAS.RAZAO_SOCIAL AS [Pessoa],_x000d__x000a_AHENTRAD.HEN_NUMERO AS [NF],_x000d__x000a_AHENTRAD.SERIE_NF AS [Serie],_x000d__x000a_AHENTRAD.FAGRUP_COD AS [Agr],_x000d__x000a_AHENTRAD.FAGRUP_DESCR AS [Agrupador],_x000d__x000a_FIPRECLA.VALOR AS [Valor],_x000d__x000a_AHENTRAD.DT_NOTA AS [Data],_x000d__x000a_AHENTRAD.OBS_PAR AS [Historico]_x000d__x000a__x000d__x000a_from FIPRECLA_x000d__x000a__x000d__x000a_INNER JOIN AHENTRAD ON AHENTRAD.NR_PRECLA = FIPRECLA.CLA_CODIGO_x000d__x000a_INNER JOIN SPESSOAS ON AHENTRAD.PES_CODIGO = SPESSOAS.PES_CODIGO_x000d__x000a_INNER JOIN FAGRUP ON FIPRECLA.AGR_COD = FAGRUP.CODIGO_x000d__x000a__x000d__x000a_WHERE FIPRECLA.AGR_COD in ('325')_x000d__x000a_AND cast(AHENTRAD.DT_NOTA as date) between '2021-03-01' and '2021-03-31'_x000d__x000a_AND FIPRECLA.CCU_CODIGO = '1202'_x000d__x000a__x000d__x000a_UNION ALL_x000d__x000a__x000d__x000a_SELECT_x000d__x000a__x000d__x000a_FPAGREC.PES_CODIGO AS [Cod],_x000d__x000a_SPESSOAS.RAZAO_SOCIAL AS [Pessoa],_x000d__x000a_FPAGREC.DPR_DOCUM AS [Doc],_x000d__x000a_'N/A' AS [Serie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NF_SERIE = ''_x000d__x000a_AND FPAGREC.NF_NUMERO = ''_x000d__x000a_AND FPAGREC.TIPOPR = '2'_x000d__x000a_AND FPAGREC.AGR_COD = ('325')_x000d__x000a_AND cast(FPAGREC.DT_VENCTO as date) between '2021-03-01' and '2021-03-31'_x000d__x000a_AND FIPRECLA.CCU_CODIGO = '1202'_x000d__x000a_and FPAGREC.DPR_DOCUM not like '%AGRUP%'"/>
  </connection>
  <connection id="3" xr16:uid="{4BE65176-3803-41DC-8CD2-250F4FD8E67D}" name="ADT.SAL.-ADIANTAMENTOS" description="VALORES ADIANTADOS AO MOTORISTA (COD: 300)_x000d__x000a_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TIPOPR = '2'_x000d__x000a_AND_x000d__x000a_FPAGREC.AGR_COD in ('300')_x000d__x000a_AND_x000d__x000a_cast(FPAGREC.DT_VENCTO as date) between '2021-03-01' and '2021-03-31'_x000d__x000a_AND FIPRECLA.CCU_CODIGO = '1202'"/>
  </connection>
  <connection id="4" xr16:uid="{8BD8EF6F-C4FC-490A-AA36-D5B139D73B12}" name="ADT.SAL.-SALARIOS" description="SALARIOS MOTORISTAS_x000d__x000a_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TIPOPR = '2'_x000d__x000a_AND_x000d__x000a_FPAGREC.AGR_COD in ('363')_x000d__x000a_AND_x000d__x000a_cast(FPAGREC.DT_VENCTO as date) between '2021-03-10' and '2021-04-10'_x000d__x000a_AND FIPRECLA.CCU_CODIGO = '1202'"/>
  </connection>
  <connection id="5" xr16:uid="{CBB8758A-B098-4569-93E3-A82548620AB7}" name="DEBITO.DIF(143)" description="REFERENTE AS DIFERENÇAS DE MESES ANTERIORES LANÇADAS PARA O MOTORISTA" type="1" refreshedVersion="6" savePassword="1" background="1" saveData="1">
    <dbPr connection="DSN=psgacte;Description=psgacte;UID=sa;PWD=sa99123@!;APP=Microsoft Office;WSID=LAPTOP-QNINM70D;DATABASE=PSGACTE;LANGUAGE=Português" command="SELECT_x000d__x000a__x000d__x000a_FMOVPLA.FCC AS CONTA,_x000d__x000a_FMOVPLA.MVB_DOC AS DOCUMENTO,_x000d__x000a_CONVERT(VARCHAR,FMOVPLA.MVB_DATA,103) AS [DATA] , _x000d__x000a_(CAST(CAST((FMOVPLA.VALOR) AS NUMERIC (12,2) )AS money) ) AS VALOR,_x000d__x000a_fmovpla.CTA_CURTA AS CLASS,_x000d__x000a_FMOVPLA.CCU_CODIGO AS CCUSTO,_x000d__x000a_FMOVPLA.AGR_COD AS AGR,_x000d__x000a_RTRIM (oplancon.descricao) AS DESCRICAO,_x000d__x000a_REPLACE (fmovpla.HISTORICO, CHAR(13)+CHAR(10), ' ') AS FORN_x000d__x000a__x000d__x000a_from FMOVPLA_x000d__x000a_INNER JOIN OPLANCON ON OPLANCON.CONTA_CURTA = FMOVPLA.CTA_CURTA and OPLANCON.OHPLANCO_COD = '01'_x000d__x000a__x000d__x000a_where_x000d__x000a_FMOVPLA.FCC  = 'MOTORISTA'_x000d__x000a_AND_x000d__x000a_FMOVPLA.AGR_COD = '143'_x000d__x000a_AND_x000d__x000a_cast(FMOVPLA.MVB_DATA as date) between '2021-03-01' and '2021-03-31' _x000d__x000a_AND FMOVPLA.CCU_CODIGO = '1202'_x000d__x000a_ORDER BY FMOVPLA.MVB_DATA"/>
  </connection>
  <connection id="6" xr16:uid="{514B3081-0EC3-45D8-9013-1A7B4DD033CC}" name="DESP. DIVERSAS" description="DESPESAS DIVERSAS." type="1" refreshedVersion="6" savePassword="1" background="1" saveData="1">
    <dbPr connection="DSN=psgacte;Description=psgacte;UID=sa;PWD=sa99123@!;APP=Microsoft Office;WSID=LAPTOP-QNINM70D;DATABASE=PSGACTE;LANGUAGE=Português" command="SELECT_x000d__x000a__x000d__x000a_AHENTRAD.PES_CODIGO AS [Cod.Pes],_x000d__x000a_SPESSOAS.RAZAO_SOCIAL AS [Pessoa],_x000d__x000a_AHENTRAD.HEN_NUMERO AS [NF],_x000d__x000a_AHENTRAD.SERIE_NF AS [Serie],_x000d__x000a_AHENTRAD.FAGRUP_COD AS [Agr],_x000d__x000a_AHENTRAD.FAGRUP_DESCR AS [Agrupador],_x000d__x000a_FIPRECLA.VALOR AS [Valor],_x000d__x000a_AHENTRAD.DT_NOTA AS [Data],_x000d__x000a_AHENTRAD.OBS_PAR AS [Historico]_x000d__x000a__x000d__x000a_from FIPRECLA_x000d__x000a__x000d__x000a_INNER JOIN AHENTRAD ON AHENTRAD.NR_PRECLA = FIPRECLA.CLA_CODIGO_x000d__x000a_INNER JOIN SPESSOAS ON AHENTRAD.PES_CODIGO = SPESSOAS.PES_CODIGO_x000d__x000a_INNER JOIN FAGRUP ON FIPRECLA.AGR_COD = FAGRUP.CODIGO_x000d__x000a__x000d__x000a_WHERE AHENTRAD.FAGRUP_COD not in ('328','446','304','361','325','408','300','363','488','453','309','418','395','453')_x000d__x000a_AND cast(AHENTRAD.DT_NOTA as date) between '2021-03-01' and '2021-03-31'_x000d__x000a_AND FIPRECLA.CCU_CODIGO = '1202'_x000d__x000a__x000d__x000a_UNION ALL_x000d__x000a__x000d__x000a_SELECT_x000d__x000a__x000d__x000a_FPAGREC.PES_CODIGO AS [Cod],_x000d__x000a_SPESSOAS.RAZAO_SOCIAL AS [Pessoa],_x000d__x000a_FPAGREC.DPR_DOCUM AS [Doc],_x000d__x000a_'N/A' AS [Serie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NF_SERIE = ''_x000d__x000a_AND FPAGREC.NF_NUMERO = ''_x000d__x000a_AND FPAGREC.TIPOPR = '2'_x000d__x000a_AND FPAGREC.AGR_COD not in ('328','446','304','361','325','408','300','363','488','453','309','418','395','453')_x000d__x000a_AND cast(FPAGREC.DT_VENCTO as date) between '2021-03-01' and '2021-03-31'_x000d__x000a_AND FIPRECLA.CCU_CODIGO = '1202'_x000d__x000a_and FPAGREC.DPR_DOCUM not like '%AGRUP%'"/>
  </connection>
  <connection id="7" xr16:uid="{B92A18D0-8224-41A1-8761-E2DB9A34D724}" name="DESP. PEÇAS" description="DESPESAS COM PEÇAS E SERVIÇOS FROTA (COD: 408,488)" type="1" refreshedVersion="6" savePassword="1" background="1" saveData="1">
    <dbPr connection="DSN=psgacte;Description=psgacte;UID=sa;PWD=sa99123@!;APP=Microsoft Office;WSID=LAPTOP-QNINM70D;DATABASE=PSGACTE;LANGUAGE=Português" command="SELECT_x000d__x000a__x000d__x000a_AHENTRAD.PES_CODIGO AS [Cod.Pes],_x000d__x000a_SPESSOAS.RAZAO_SOCIAL AS [Pessoa],_x000d__x000a_AHENTRAD.HEN_NUMERO AS [NF],_x000d__x000a_AHENTRAD.SERIE_NF AS [Serie],_x000d__x000a_AHENTRAD.FAGRUP_COD AS [Agr],_x000d__x000a_AHENTRAD.FAGRUP_DESCR AS [Agrupador],_x000d__x000a_FIPRECLA.VALOR AS [Valor],_x000d__x000a_AHENTRAD.DT_NOTA AS [Data],_x000d__x000a_AHENTRAD.OBS_PAR AS [Historico]_x000d__x000a__x000d__x000a_from FIPRECLA_x000d__x000a__x000d__x000a_INNER JOIN AHENTRAD ON AHENTRAD.NR_PRECLA = FIPRECLA.CLA_CODIGO_x000d__x000a_INNER JOIN SPESSOAS ON AHENTRAD.PES_CODIGO = SPESSOAS.PES_CODIGO_x000d__x000a_INNER JOIN FAGRUP ON FIPRECLA.AGR_COD = FAGRUP.CODIGO_x000d__x000a__x000d__x000a_WHERE FIPRECLA.AGR_COD in ('408')_x000d__x000a_AND cast(AHENTRAD.DT_NOTA as date) between '2021-03-01' and '2021-03-31'_x000d__x000a_AND FIPRECLA.CCU_CODIGO = '1202'_x000d__x000a__x000d__x000a_UNION ALL_x000d__x000a__x000d__x000a_SELECT_x000d__x000a__x000d__x000a_FPAGREC.PES_CODIGO AS [Cod],_x000d__x000a_SPESSOAS.RAZAO_SOCIAL AS [Pessoa],_x000d__x000a_FPAGREC.DPR_DOCUM AS [Doc],_x000d__x000a_'N/A' AS [Serie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NF_SERIE = ''_x000d__x000a_AND FPAGREC.NF_NUMERO = ''_x000d__x000a_AND FPAGREC.TIPOPR = '2'_x000d__x000a_AND FPAGREC.AGR_COD = ('408')_x000d__x000a_AND cast(FPAGREC.DT_VENCTO as date) between '2021-03-01' and '2021-03-31'_x000d__x000a_AND FIPRECLA.CCU_CODIGO = '1202'_x000d__x000a_and FPAGREC.DPR_DOCUM not like '%AGRUP%'"/>
  </connection>
  <connection id="8" xr16:uid="{EB846E28-2FC6-4449-AF10-70D53AF21E4C}" name="PG. MOT." description="PAGAMENTOS REALIZADOS PELOS MOTORISTAS DIVERSOS." type="1" refreshedVersion="6" savePassword="1" background="1" saveData="1">
    <dbPr connection="DSN=psgacte;Description=psgacte;UID=sa;PWD=sa99123@!;APP=Microsoft Office;WSID=LAPTOP-QNINM70D;DATABASE=PSGACTE;LANGUAGE=Português" command="SELECT_x000d__x000a__x000d__x000a_FMOVPLA.FCC AS CONTA,_x000d__x000a_FMOVPLA.MVB_DOC AS DOCUMENTO,_x000d__x000a_CONVERT(VARCHAR,FMOVPLA.MVB_DATA,103) AS [DATA] , _x000d__x000a_(CAST(CAST((FMOVPLA.VALOR) AS NUMERIC (12,2) )AS money) ) AS VALOR,_x000d__x000a_fmovpla.CTA_CURTA AS CLASS,_x000d__x000a_FMOVPLA.CCU_CODIGO AS CCUSTO,_x000d__x000a_FMOVPLA.AGR_COD AS AGR,_x000d__x000a_RTRIM (oplancon.descricao) AS DESCRICAO,_x000d__x000a_REPLACE (fmovpla.HISTORICO, CHAR(13)+CHAR(10), ' ') AS FORN_x000d__x000a__x000d__x000a_from FMOVPLA_x000d__x000a_INNER JOIN OPLANCON ON OPLANCON.CONTA_CURTA = FMOVPLA.CTA_CURTA and OPLANCON.OHPLANCO_COD = '01'_x000d__x000a__x000d__x000a_where_x000d__x000a_FMOVPLA.FCC  = 'MOTORISTA'_x000d__x000a_AND cast(FMOVPLA.MVB_DATA as date) between '2021-03-01' and '2021-03-31'_x000d__x000a_AND FMOVPLA.AGR_COD NOT IN ('143')_x000d__x000a__x000d__x000a__x000d__x000a_AND FMOVPLA.CCU_CODIGO = '1202'_x000d__x000a_ORDER BY FMOVPLA.MVB_DATA"/>
  </connection>
</connections>
</file>

<file path=xl/sharedStrings.xml><?xml version="1.0" encoding="utf-8"?>
<sst xmlns="http://schemas.openxmlformats.org/spreadsheetml/2006/main" count="194" uniqueCount="102">
  <si>
    <t>DATA INICIO</t>
  </si>
  <si>
    <t>ORIGEM</t>
  </si>
  <si>
    <t>DESTINO</t>
  </si>
  <si>
    <t>PRODUTO</t>
  </si>
  <si>
    <t>SEGURO FRETE</t>
  </si>
  <si>
    <t>FRETE A RECEBER</t>
  </si>
  <si>
    <t>ACERTO MOTORISTA</t>
  </si>
  <si>
    <t>VLR. FRETE/TON</t>
  </si>
  <si>
    <t>EMPRESA</t>
  </si>
  <si>
    <t>PESO (KG) - CHEGADA</t>
  </si>
  <si>
    <t>PESO (KG) - SAIDA</t>
  </si>
  <si>
    <t>DESCONTO / QUEBRA</t>
  </si>
  <si>
    <t>KM INIC.</t>
  </si>
  <si>
    <t>KM FINAL</t>
  </si>
  <si>
    <t>CTE</t>
  </si>
  <si>
    <t>DESCONTOS / OUTROS</t>
  </si>
  <si>
    <t>Cod</t>
  </si>
  <si>
    <t>Pessoa</t>
  </si>
  <si>
    <t>Doc</t>
  </si>
  <si>
    <t>Agr</t>
  </si>
  <si>
    <t>Agrupador</t>
  </si>
  <si>
    <t>Valor</t>
  </si>
  <si>
    <t>Data</t>
  </si>
  <si>
    <t>Historico</t>
  </si>
  <si>
    <t>408</t>
  </si>
  <si>
    <t>PECAS E SERVICOS (FROTA)</t>
  </si>
  <si>
    <t>05491</t>
  </si>
  <si>
    <t>S &amp; R ADMINISTRADORA E CORRETORA DE SEGUROS E MONITORAMENTO DE VEICULOS LTDA</t>
  </si>
  <si>
    <t>417</t>
  </si>
  <si>
    <t>SEGURANCA VIGILANCIA E MONITORAMENTO</t>
  </si>
  <si>
    <t>Abast. Fazenda</t>
  </si>
  <si>
    <t>Abast. Cidade</t>
  </si>
  <si>
    <t>Adiantamentos</t>
  </si>
  <si>
    <t>Despesas Diversas</t>
  </si>
  <si>
    <t>VLR. TOTAL FRETE</t>
  </si>
  <si>
    <t>Acerto Final (R$)</t>
  </si>
  <si>
    <t>ADIANTAMENTOS</t>
  </si>
  <si>
    <t>SALARIOS</t>
  </si>
  <si>
    <t>Salário</t>
  </si>
  <si>
    <t>ROMANEIO</t>
  </si>
  <si>
    <t>ALMOXARIFADO</t>
  </si>
  <si>
    <t>DESCRICAO</t>
  </si>
  <si>
    <t>MOTORISTA</t>
  </si>
  <si>
    <t>QTD</t>
  </si>
  <si>
    <t>CUSTO</t>
  </si>
  <si>
    <t>DESC_CCUSTO</t>
  </si>
  <si>
    <t>VLR.UNI</t>
  </si>
  <si>
    <t>VLR.TOTAL</t>
  </si>
  <si>
    <t>DATA</t>
  </si>
  <si>
    <t>Mecanica e Peças/M.O.</t>
  </si>
  <si>
    <t>-</t>
  </si>
  <si>
    <t>BLANK</t>
  </si>
  <si>
    <t>Despesas PG. MOT.</t>
  </si>
  <si>
    <t>VALOR</t>
  </si>
  <si>
    <t>CONTA</t>
  </si>
  <si>
    <t>DOCUMENTO</t>
  </si>
  <si>
    <t>FORN</t>
  </si>
  <si>
    <t>CLASS</t>
  </si>
  <si>
    <t>CCUSTO</t>
  </si>
  <si>
    <t>AGR</t>
  </si>
  <si>
    <t>DESPESAS</t>
  </si>
  <si>
    <t>ANOTAÇÕES</t>
  </si>
  <si>
    <t>363</t>
  </si>
  <si>
    <t>FOLHA DE PAGAMENTO PRODUCAO</t>
  </si>
  <si>
    <t>05093</t>
  </si>
  <si>
    <t>VALDEMIR DE CAMPOS FAXINA</t>
  </si>
  <si>
    <t>RECEITA (Op. Liq.)</t>
  </si>
  <si>
    <t>AAA2222</t>
  </si>
  <si>
    <t>Débitos Anteriores</t>
  </si>
  <si>
    <t>011921/003</t>
  </si>
  <si>
    <t>REFERENTE SALARIO MENSAL VALDEMIR DE CAMPOS FAXINA, MES 003/2021.</t>
  </si>
  <si>
    <t>011543/004</t>
  </si>
  <si>
    <t>REF A VIGILANCIA E MONITORAMENTO VEICULOS FROTA_x000D_
PLACAS: QCJ-5H25, OBN-8815, QCH-6393, QCJ-7262, QCU-3542, QCH-6333, OBB-8867, QCE-6853._x000D_
MES 03/2021_x000D_
MOTORA BRASIL, CNPJ: 28.400.030/0001-04</t>
  </si>
  <si>
    <t>MARÇO</t>
  </si>
  <si>
    <t>Comissão Motorista</t>
  </si>
  <si>
    <t>SALDO VEICULO</t>
  </si>
  <si>
    <t>Cod.Pes</t>
  </si>
  <si>
    <t>NF</t>
  </si>
  <si>
    <t>Serie</t>
  </si>
  <si>
    <t>05496</t>
  </si>
  <si>
    <t>MARCIA ALVES VIEIRA (MEGGA TRUCK CENTER LTDA)</t>
  </si>
  <si>
    <t xml:space="preserve">A     </t>
  </si>
  <si>
    <t xml:space="preserve">DANFE </t>
  </si>
  <si>
    <t>01935</t>
  </si>
  <si>
    <t>POSTO ALDO PRIMAVERA LTDA</t>
  </si>
  <si>
    <t>101006</t>
  </si>
  <si>
    <t>REF CHICOTE LANTERNA GUERRA ETE 7760</t>
  </si>
  <si>
    <t>435</t>
  </si>
  <si>
    <t>REF MAO DE OBRA E COMPRA AMORTECEDOR/SOLDA/BALANÇA/MOLEJO/EMBUCHAMENTO DO EIXO S E TROCA DE PARALAMA CARRETA</t>
  </si>
  <si>
    <t>434</t>
  </si>
  <si>
    <t>REF MAO DE OBRA E COMPRA - REMOÇÃO COXIM DIANTEIRO E TRASEIRO/BUCHA AMORT/VALVULA RELE CARRETA E COXIM PARALAMA TRAC SC</t>
  </si>
  <si>
    <t>05102</t>
  </si>
  <si>
    <t>BORRACHARIA MATO GROSSO LTDA ME</t>
  </si>
  <si>
    <t>1078</t>
  </si>
  <si>
    <t>REF SERVIÇO DE BORRACHARIA</t>
  </si>
  <si>
    <t>05383</t>
  </si>
  <si>
    <t>COMPANHIA BRASILEIRA DE SOLUCOES E SERVICOS</t>
  </si>
  <si>
    <t>128</t>
  </si>
  <si>
    <t>PEDAGIOS</t>
  </si>
  <si>
    <t>012049</t>
  </si>
  <si>
    <t>N/A</t>
  </si>
  <si>
    <t>REF PAGAMENTO PEDAGIOS VELOE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</si>
</sst>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2" applyFont="1" applyAlignment="1">
      <alignment horizontal="center"/>
    </xf>
    <xf numFmtId="164" fontId="0" fillId="0" borderId="0" xfId="2" applyFont="1"/>
    <xf numFmtId="0" fontId="0" fillId="0" borderId="0" xfId="0" applyNumberFormat="1"/>
    <xf numFmtId="0" fontId="2" fillId="0" borderId="0" xfId="0" applyFont="1"/>
    <xf numFmtId="164" fontId="3" fillId="0" borderId="1" xfId="2" applyFont="1" applyBorder="1"/>
    <xf numFmtId="44" fontId="0" fillId="0" borderId="0" xfId="0" applyNumberFormat="1"/>
    <xf numFmtId="1" fontId="3" fillId="0" borderId="1" xfId="1" applyNumberFormat="1" applyFont="1" applyBorder="1" applyAlignment="1">
      <alignment horizontal="center"/>
    </xf>
    <xf numFmtId="14" fontId="0" fillId="2" borderId="7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/>
    </xf>
    <xf numFmtId="1" fontId="0" fillId="2" borderId="7" xfId="0" applyNumberFormat="1" applyFont="1" applyFill="1" applyBorder="1" applyAlignment="1">
      <alignment horizontal="center" vertical="center"/>
    </xf>
    <xf numFmtId="1" fontId="0" fillId="2" borderId="9" xfId="2" applyNumberFormat="1" applyFont="1" applyFill="1" applyBorder="1" applyAlignment="1">
      <alignment horizontal="center" vertical="center"/>
    </xf>
    <xf numFmtId="1" fontId="0" fillId="2" borderId="6" xfId="2" applyNumberFormat="1" applyFont="1" applyFill="1" applyBorder="1" applyAlignment="1">
      <alignment horizontal="center" vertical="center"/>
    </xf>
    <xf numFmtId="1" fontId="0" fillId="2" borderId="7" xfId="2" applyNumberFormat="1" applyFont="1" applyFill="1" applyBorder="1" applyAlignment="1">
      <alignment horizontal="center" vertical="center"/>
    </xf>
    <xf numFmtId="164" fontId="0" fillId="2" borderId="9" xfId="2" applyFont="1" applyFill="1" applyBorder="1" applyAlignment="1">
      <alignment horizontal="center" vertical="center"/>
    </xf>
    <xf numFmtId="164" fontId="0" fillId="2" borderId="6" xfId="2" applyFont="1" applyFill="1" applyBorder="1" applyAlignment="1">
      <alignment horizontal="center" vertical="center"/>
    </xf>
    <xf numFmtId="164" fontId="0" fillId="2" borderId="7" xfId="2" applyFont="1" applyFill="1" applyBorder="1" applyAlignment="1">
      <alignment horizontal="center" vertical="center"/>
    </xf>
    <xf numFmtId="14" fontId="0" fillId="0" borderId="0" xfId="0" applyNumberFormat="1"/>
    <xf numFmtId="44" fontId="0" fillId="2" borderId="10" xfId="2" applyNumberFormat="1" applyFont="1" applyFill="1" applyBorder="1" applyAlignment="1">
      <alignment horizontal="center" vertical="center"/>
    </xf>
    <xf numFmtId="44" fontId="0" fillId="2" borderId="10" xfId="0" applyNumberFormat="1" applyFill="1" applyBorder="1" applyAlignment="1">
      <alignment horizontal="center" vertical="center"/>
    </xf>
    <xf numFmtId="44" fontId="0" fillId="2" borderId="11" xfId="2" applyNumberFormat="1" applyFont="1" applyFill="1" applyBorder="1" applyAlignment="1">
      <alignment horizontal="center" vertical="center"/>
    </xf>
    <xf numFmtId="44" fontId="0" fillId="2" borderId="11" xfId="0" applyNumberFormat="1" applyFill="1" applyBorder="1" applyAlignment="1">
      <alignment horizontal="center" vertical="center"/>
    </xf>
    <xf numFmtId="44" fontId="0" fillId="2" borderId="12" xfId="2" applyNumberFormat="1" applyFon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0" fontId="0" fillId="8" borderId="5" xfId="0" applyFill="1" applyBorder="1"/>
    <xf numFmtId="0" fontId="0" fillId="8" borderId="8" xfId="0" applyFill="1" applyBorder="1"/>
    <xf numFmtId="22" fontId="0" fillId="0" borderId="0" xfId="0" applyNumberFormat="1"/>
    <xf numFmtId="0" fontId="8" fillId="7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2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164" fontId="0" fillId="10" borderId="10" xfId="2" applyFont="1" applyFill="1" applyBorder="1" applyAlignment="1">
      <alignment horizontal="center" vertical="center"/>
    </xf>
    <xf numFmtId="164" fontId="0" fillId="10" borderId="11" xfId="2" applyFont="1" applyFill="1" applyBorder="1" applyAlignment="1">
      <alignment horizontal="center" vertical="center"/>
    </xf>
    <xf numFmtId="164" fontId="0" fillId="10" borderId="12" xfId="2" applyFon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8" xfId="0" applyNumberFormat="1" applyBorder="1"/>
    <xf numFmtId="165" fontId="0" fillId="0" borderId="8" xfId="0" applyNumberFormat="1" applyBorder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4" fontId="0" fillId="0" borderId="18" xfId="0" applyNumberFormat="1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164" fontId="0" fillId="0" borderId="14" xfId="2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4" xfId="2" applyFont="1" applyBorder="1" applyAlignment="1">
      <alignment horizontal="left" vertical="center"/>
    </xf>
    <xf numFmtId="164" fontId="0" fillId="10" borderId="6" xfId="0" applyNumberForma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164" fontId="6" fillId="6" borderId="2" xfId="0" applyNumberFormat="1" applyFont="1" applyFill="1" applyBorder="1"/>
    <xf numFmtId="0" fontId="0" fillId="2" borderId="0" xfId="0" applyFill="1" applyBorder="1"/>
    <xf numFmtId="0" fontId="0" fillId="0" borderId="0" xfId="0" applyBorder="1"/>
    <xf numFmtId="164" fontId="0" fillId="10" borderId="29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4" fontId="0" fillId="0" borderId="16" xfId="2" applyFont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164" fontId="4" fillId="3" borderId="17" xfId="2" applyFont="1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164" fontId="0" fillId="11" borderId="16" xfId="2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164" fontId="1" fillId="11" borderId="27" xfId="2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4" fillId="4" borderId="17" xfId="2" applyFont="1" applyFill="1" applyBorder="1" applyAlignment="1">
      <alignment horizontal="center" vertical="center"/>
    </xf>
    <xf numFmtId="44" fontId="14" fillId="0" borderId="8" xfId="0" applyNumberFormat="1" applyFont="1" applyBorder="1" applyAlignment="1">
      <alignment horizontal="center" vertical="center"/>
    </xf>
    <xf numFmtId="44" fontId="0" fillId="8" borderId="17" xfId="0" applyNumberFormat="1" applyFill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44" fontId="10" fillId="0" borderId="20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6"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27" formatCode="dd/mm/yyyy\ hh:mm"/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5" xr16:uid="{1D7E9F6F-5B88-4019-8362-EB5F3659629D}" autoFormatId="16" applyNumberFormats="0" applyBorderFormats="0" applyFontFormats="0" applyPatternFormats="0" applyAlignmentFormats="0" applyWidthHeightFormats="0">
  <queryTableRefresh nextId="21">
    <queryTableFields count="9">
      <queryTableField id="8" name="DATA" tableColumnId="8"/>
      <queryTableField id="11" name="CCUSTO" tableColumnId="11"/>
      <queryTableField id="1" name="CONTA" tableColumnId="1"/>
      <queryTableField id="16" name="AGR" tableColumnId="3"/>
      <queryTableField id="2" name="DOCUMENTO" tableColumnId="2"/>
      <queryTableField id="4" name="VALOR" tableColumnId="4"/>
      <queryTableField id="6" name="DESCRICAO" tableColumnId="6"/>
      <queryTableField id="9" name="FORN" tableColumnId="9"/>
      <queryTableField id="10" name="CLAS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8" xr16:uid="{3131DA52-BBB0-46FC-9B20-F0F262CE3E90}" autoFormatId="16" applyNumberFormats="0" applyBorderFormats="0" applyFontFormats="0" applyPatternFormats="0" applyAlignmentFormats="0" applyWidthHeightFormats="0">
  <queryTableRefresh nextId="21">
    <queryTableFields count="9">
      <queryTableField id="8" name="DATA" tableColumnId="8"/>
      <queryTableField id="11" name="CCUSTO" tableColumnId="11"/>
      <queryTableField id="1" name="CONTA" tableColumnId="1"/>
      <queryTableField id="16" name="AGR" tableColumnId="3"/>
      <queryTableField id="2" name="DOCUMENTO" tableColumnId="2"/>
      <queryTableField id="4" name="VALOR" tableColumnId="4"/>
      <queryTableField id="6" name="DESCRICAO" tableColumnId="6"/>
      <queryTableField id="9" name="FORN" tableColumnId="9"/>
      <queryTableField id="10" name="CLAS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3" xr16:uid="{95AB0AE7-8A7D-480C-B3AF-B9004175DDCD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4" xr16:uid="{F858724F-0677-46B0-9D58-EB92A7E14A26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1" xr16:uid="{F2118460-92D2-49B2-91EC-EC3B3C9E29A9}" autoFormatId="16" applyNumberFormats="0" applyBorderFormats="0" applyFontFormats="0" applyPatternFormats="0" applyAlignmentFormats="0" applyWidthHeightFormats="0">
  <queryTableRefresh nextId="25">
    <queryTableFields count="10">
      <queryTableField id="20" name="DATA" tableColumnId="12"/>
      <queryTableField id="9" name="ROMANEIO" tableColumnId="1"/>
      <queryTableField id="10" name="ALMOXARIFADO" tableColumnId="2"/>
      <queryTableField id="11" name="DESCRICAO" tableColumnId="3"/>
      <queryTableField id="12" name="MOTORISTA" tableColumnId="4"/>
      <queryTableField id="13" name="QTD" tableColumnId="5"/>
      <queryTableField id="18" name="VLR.UNI" tableColumnId="10"/>
      <queryTableField id="19" name="VLR.TOTAL" tableColumnId="11"/>
      <queryTableField id="16" name="CUSTO" tableColumnId="8"/>
      <queryTableField id="17" name="DESC_CCUSTO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2" xr16:uid="{AAD23B0C-A73B-42A6-8F72-F57D3941AA2E}" autoFormatId="16" applyNumberFormats="0" applyBorderFormats="0" applyFontFormats="0" applyPatternFormats="0" applyAlignmentFormats="0" applyWidthHeightFormats="0">
  <queryTableRefresh nextId="12">
    <queryTableFields count="9">
      <queryTableField id="2" name="Pessoa" tableColumnId="2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  <queryTableField id="9" name="Cod.Pes" tableColumnId="1"/>
      <queryTableField id="10" name="NF" tableColumnId="3"/>
      <queryTableField id="11" name="Serie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7" xr16:uid="{EE9EE2F4-53FE-482A-8BDC-743558491254}" autoFormatId="16" applyNumberFormats="0" applyBorderFormats="0" applyFontFormats="0" applyPatternFormats="0" applyAlignmentFormats="0" applyWidthHeightFormats="0">
  <queryTableRefresh nextId="12">
    <queryTableFields count="9">
      <queryTableField id="2" name="Pessoa" tableColumnId="2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  <queryTableField id="9" name="Cod.Pes" tableColumnId="1"/>
      <queryTableField id="10" name="NF" tableColumnId="3"/>
      <queryTableField id="11" name="Serie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6" xr16:uid="{5BC3857E-9B7C-4994-A4B6-34EC01FE24C5}" autoFormatId="16" applyNumberFormats="0" applyBorderFormats="0" applyFontFormats="0" applyPatternFormats="0" applyAlignmentFormats="0" applyWidthHeightFormats="0">
  <queryTableRefresh nextId="12">
    <queryTableFields count="9">
      <queryTableField id="2" name="Pessoa" tableColumnId="2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  <queryTableField id="9" name="Cod.Pes" tableColumnId="1"/>
      <queryTableField id="10" name="NF" tableColumnId="3"/>
      <queryTableField id="11" name="Seri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2053BE-377E-4BE3-A989-146E94CE1CAE}" name="Tabela_Consulta_de_psgacte89" displayName="Tabela_Consulta_de_psgacte89" ref="A1:I2" tableType="queryTable" insertRow="1" totalsRowShown="0">
  <autoFilter ref="A1:I2" xr:uid="{5498F4E9-AAD9-4A6B-8A0A-FCD933B87C7C}"/>
  <tableColumns count="9">
    <tableColumn id="8" xr3:uid="{18FC87D1-77FE-48EA-90AC-8C2C64F98444}" uniqueName="8" name="DATA" queryTableFieldId="8"/>
    <tableColumn id="11" xr3:uid="{BC54B489-C0D4-43F0-9CEF-F56A37284399}" uniqueName="11" name="CCUSTO" queryTableFieldId="11"/>
    <tableColumn id="1" xr3:uid="{A45892D3-2C92-4DA6-A50D-02ACB2661547}" uniqueName="1" name="CONTA" queryTableFieldId="1"/>
    <tableColumn id="3" xr3:uid="{5EB06B73-BAF8-4624-B702-979D6F2F13A4}" uniqueName="3" name="AGR" queryTableFieldId="16"/>
    <tableColumn id="2" xr3:uid="{A4D3360F-66FB-4DAD-B871-FAFC0798F3AF}" uniqueName="2" name="DOCUMENTO" queryTableFieldId="2"/>
    <tableColumn id="4" xr3:uid="{67D26D11-002A-4765-9F2D-E2671A42A4AB}" uniqueName="4" name="VALOR" queryTableFieldId="4" dataDxfId="13" dataCellStyle="Moeda"/>
    <tableColumn id="6" xr3:uid="{DF6C1F04-4E1B-41E6-B82D-E1AE6B4D3BC7}" uniqueName="6" name="DESCRICAO" queryTableFieldId="6"/>
    <tableColumn id="9" xr3:uid="{6DAC3588-DD9D-4F76-94B9-4ED475794BD9}" uniqueName="9" name="FORN" queryTableFieldId="9"/>
    <tableColumn id="10" xr3:uid="{718D8EB2-537F-4E53-92D2-65E61D9D40DE}" uniqueName="10" name="CLASS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63EDA0-4C83-4B46-8522-B38DDB03FF9D}" name="Tabela_Consulta_de_psgacte8" displayName="Tabela_Consulta_de_psgacte8" ref="A1:I2" tableType="queryTable" insertRow="1" totalsRowShown="0">
  <autoFilter ref="A1:I2" xr:uid="{5498F4E9-AAD9-4A6B-8A0A-FCD933B87C7C}"/>
  <tableColumns count="9">
    <tableColumn id="8" xr3:uid="{2CF14426-BB53-4B3C-A8EF-9E028EB7E16F}" uniqueName="8" name="DATA" queryTableFieldId="8"/>
    <tableColumn id="11" xr3:uid="{A2E4A39E-2774-4A20-B87B-9BC1AA5AC0A9}" uniqueName="11" name="CCUSTO" queryTableFieldId="11"/>
    <tableColumn id="1" xr3:uid="{8EBFA883-8CE7-4D0D-814D-DA942BA82C8F}" uniqueName="1" name="CONTA" queryTableFieldId="1"/>
    <tableColumn id="3" xr3:uid="{161C49ED-AEAC-4D27-9580-EF6BDEF7750F}" uniqueName="3" name="AGR" queryTableFieldId="16"/>
    <tableColumn id="2" xr3:uid="{594C450F-B86B-4761-80A1-F7E4001812CA}" uniqueName="2" name="DOCUMENTO" queryTableFieldId="2"/>
    <tableColumn id="4" xr3:uid="{8E27CEF9-3642-4AA4-A7CF-53A14365CF83}" uniqueName="4" name="VALOR" queryTableFieldId="4" dataDxfId="12" dataCellStyle="Moeda"/>
    <tableColumn id="6" xr3:uid="{7754687D-93B0-4B61-A260-5F198D1179AC}" uniqueName="6" name="DESCRICAO" queryTableFieldId="6"/>
    <tableColumn id="9" xr3:uid="{908CD0DC-E188-4396-A373-9A21F5A1F61E}" uniqueName="9" name="FORN" queryTableFieldId="9"/>
    <tableColumn id="10" xr3:uid="{B1971416-D4BF-4920-840F-4BA8534A8D99}" uniqueName="10" name="CLASS" queryTableField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DBC25-3333-45FC-9F31-AA6E756C2726}" name="Tabela_Query1672" displayName="Tabela_Query1672" ref="A2:H3" tableType="queryTable" insertRow="1" totalsRowShown="0">
  <autoFilter ref="A2:H3" xr:uid="{30587968-A6F0-45CA-85E6-9B39E63C0798}"/>
  <tableColumns count="8">
    <tableColumn id="1" xr3:uid="{69836A52-B302-466B-BDBC-34FFDD865036}" uniqueName="1" name="Cod" queryTableFieldId="1"/>
    <tableColumn id="2" xr3:uid="{1B153105-11A9-4B8B-B2B0-BD4A8F19A898}" uniqueName="2" name="Pessoa" queryTableFieldId="2"/>
    <tableColumn id="3" xr3:uid="{B601EF14-A4D0-4A34-AAB8-C29918554BFA}" uniqueName="3" name="Doc" queryTableFieldId="3"/>
    <tableColumn id="4" xr3:uid="{2253833A-12C0-4F4B-B710-B09216F392A6}" uniqueName="4" name="Agr" queryTableFieldId="4"/>
    <tableColumn id="5" xr3:uid="{8A455815-8AAA-4BBB-804E-1AD91F7F8F9E}" uniqueName="5" name="Agrupador" queryTableFieldId="5"/>
    <tableColumn id="6" xr3:uid="{F22492F6-11AC-417A-A339-440B70485042}" uniqueName="6" name="Valor" queryTableFieldId="6" dataDxfId="11"/>
    <tableColumn id="7" xr3:uid="{66B308D9-C517-414D-B3DF-C1A46597266C}" uniqueName="7" name="Data" queryTableFieldId="7" dataDxfId="10"/>
    <tableColumn id="8" xr3:uid="{8DF2E163-0739-48A4-B083-354984ADA275}" uniqueName="8" name="Historico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27DD1-3E27-4BDC-8D63-7B0768768460}" name="Tabela_Consulta_de_psgacte" displayName="Tabela_Consulta_de_psgacte" ref="J2:Q3" tableType="queryTable" totalsRowShown="0">
  <autoFilter ref="J2:Q3" xr:uid="{2E94A5E9-A4E6-4BFF-8DAA-50664CFBA6C6}"/>
  <tableColumns count="8">
    <tableColumn id="1" xr3:uid="{48294EBA-DBFF-40E2-99E4-6DD9B12E2F31}" uniqueName="1" name="Cod" queryTableFieldId="1"/>
    <tableColumn id="2" xr3:uid="{BD8AE94F-5D24-4580-BE6C-79953DA016EB}" uniqueName="2" name="Pessoa" queryTableFieldId="2"/>
    <tableColumn id="3" xr3:uid="{268412E1-899C-431F-8EC1-C5EF182F95D3}" uniqueName="3" name="Doc" queryTableFieldId="3"/>
    <tableColumn id="4" xr3:uid="{06E62FF0-9640-48C3-A265-90C347824727}" uniqueName="4" name="Agr" queryTableFieldId="4"/>
    <tableColumn id="5" xr3:uid="{0C30C081-B6C0-4D1B-ADD4-69F7D3DF19B1}" uniqueName="5" name="Agrupador" queryTableFieldId="5"/>
    <tableColumn id="6" xr3:uid="{EAFDE940-0F7D-4E23-ACA4-66FA359A405D}" uniqueName="6" name="Valor" queryTableFieldId="6"/>
    <tableColumn id="7" xr3:uid="{EC37D7E4-5B06-4B25-B92F-AF46D65D22E0}" uniqueName="7" name="Data" queryTableFieldId="7" dataDxfId="9"/>
    <tableColumn id="8" xr3:uid="{9C92A074-B57D-4844-A194-951335F4371D}" uniqueName="8" name="Historico" queryTableField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2C4AC-7AFF-409D-9780-F9A4856F6398}" name="Tabela_Query165" displayName="Tabela_Query165" ref="A1:J2" tableType="queryTable" insertRow="1" totalsRowShown="0">
  <autoFilter ref="A1:J2" xr:uid="{30587968-A6F0-45CA-85E6-9B39E63C0798}"/>
  <tableColumns count="10">
    <tableColumn id="12" xr3:uid="{F549BBBB-085E-4D1E-88C9-7F2AF93F75BF}" uniqueName="12" name="DATA" queryTableFieldId="20" dataDxfId="8"/>
    <tableColumn id="1" xr3:uid="{1F5ABDE7-6A83-46E2-9DB5-3215AD53F657}" uniqueName="1" name="ROMANEIO" queryTableFieldId="9"/>
    <tableColumn id="2" xr3:uid="{F4ABC2A5-D14A-4161-9CF0-55C1A7485F9B}" uniqueName="2" name="ALMOXARIFADO" queryTableFieldId="10"/>
    <tableColumn id="3" xr3:uid="{3E43B999-9B6D-4D67-8164-D8F9603F0EC5}" uniqueName="3" name="DESCRICAO" queryTableFieldId="11"/>
    <tableColumn id="4" xr3:uid="{DF20019D-F743-43AF-9377-57D90CA08D0E}" uniqueName="4" name="MOTORISTA" queryTableFieldId="12"/>
    <tableColumn id="5" xr3:uid="{DD47FE1F-E01B-4A38-84E9-4FAF9A890585}" uniqueName="5" name="QTD" queryTableFieldId="13"/>
    <tableColumn id="10" xr3:uid="{FDF64834-56D5-4A07-8061-D7E76205B559}" uniqueName="10" name="VLR.UNI" queryTableFieldId="18" dataDxfId="7"/>
    <tableColumn id="11" xr3:uid="{9FCF8117-E3FE-47CC-941C-57ADCFB5B2A1}" uniqueName="11" name="VLR.TOTAL" queryTableFieldId="19" dataDxfId="6"/>
    <tableColumn id="8" xr3:uid="{39D5944A-5249-4589-AE39-8ABE6C28A0E2}" uniqueName="8" name="CUSTO" queryTableFieldId="16"/>
    <tableColumn id="9" xr3:uid="{1123B030-967A-4B99-B5F8-16063C540839}" uniqueName="9" name="DESC_CCUSTO" queryTableField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09FF8-44C4-43A8-B1E6-A1017753D409}" name="Tabela_Query16" displayName="Tabela_Query16" ref="A1:I2" tableType="queryTable" insertRow="1" totalsRowShown="0">
  <autoFilter ref="A1:I2" xr:uid="{30587968-A6F0-45CA-85E6-9B39E63C0798}"/>
  <tableColumns count="9">
    <tableColumn id="2" xr3:uid="{8201527F-E366-45BA-BB6B-374865730041}" uniqueName="2" name="Pessoa" queryTableFieldId="2"/>
    <tableColumn id="4" xr3:uid="{78E70E83-A5D3-42E9-9E1A-D56E889F1B14}" uniqueName="4" name="Agr" queryTableFieldId="4"/>
    <tableColumn id="5" xr3:uid="{F3004E0A-4CCD-4916-B010-B280B9FA9726}" uniqueName="5" name="Agrupador" queryTableFieldId="5"/>
    <tableColumn id="6" xr3:uid="{7648A5B4-8F42-4F75-A4FD-95B213FB0D92}" uniqueName="6" name="Valor" queryTableFieldId="6" dataDxfId="5"/>
    <tableColumn id="7" xr3:uid="{763046DF-57AB-45A1-95C2-EE925F7E351C}" uniqueName="7" name="Data" queryTableFieldId="7" dataDxfId="4"/>
    <tableColumn id="8" xr3:uid="{A44A3BE8-E0EA-46EC-ACF0-DA9A3106580C}" uniqueName="8" name="Historico" queryTableFieldId="8"/>
    <tableColumn id="1" xr3:uid="{0CAD9EC0-BCE3-4F38-A7C0-C248B34BF706}" uniqueName="1" name="Cod.Pes" queryTableFieldId="9"/>
    <tableColumn id="3" xr3:uid="{81FF9F5B-802C-488F-9ED7-EB4C0F4748DB}" uniqueName="3" name="NF" queryTableFieldId="10"/>
    <tableColumn id="9" xr3:uid="{F767F0E3-2A94-4267-B458-0A075F75D274}" uniqueName="9" name="Serie" queryTableField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1C281-C8BB-4BF1-BB71-937FF10A4A9E}" name="Tabela_Query1" displayName="Tabela_Query1" ref="A1:I5" tableType="queryTable" totalsRowShown="0">
  <autoFilter ref="A1:I5" xr:uid="{30587968-A6F0-45CA-85E6-9B39E63C0798}"/>
  <tableColumns count="9">
    <tableColumn id="2" xr3:uid="{E6A3232A-7659-4170-A820-B276C7221555}" uniqueName="2" name="Pessoa" queryTableFieldId="2"/>
    <tableColumn id="4" xr3:uid="{765EE82B-4591-465D-A5B3-D3EF7CDD1866}" uniqueName="4" name="Agr" queryTableFieldId="4"/>
    <tableColumn id="5" xr3:uid="{F8E26C73-39C4-4022-B2DE-8E2D0138202E}" uniqueName="5" name="Agrupador" queryTableFieldId="5"/>
    <tableColumn id="6" xr3:uid="{718C89D1-AD33-405C-95FC-7D9AAFDD07B9}" uniqueName="6" name="Valor" queryTableFieldId="6" dataDxfId="3"/>
    <tableColumn id="7" xr3:uid="{896827CB-21DB-40A9-BF20-57D7C46A55E0}" uniqueName="7" name="Data" queryTableFieldId="7" dataDxfId="2"/>
    <tableColumn id="8" xr3:uid="{DFCDD721-9351-4060-A5FD-B1FCB1462D0D}" uniqueName="8" name="Historico" queryTableFieldId="8"/>
    <tableColumn id="1" xr3:uid="{5B670E20-D93A-4A19-92FA-38CBB9E05467}" uniqueName="1" name="Cod.Pes" queryTableFieldId="9"/>
    <tableColumn id="3" xr3:uid="{14A07F9A-E92D-47A5-815D-BECB9723FB60}" uniqueName="3" name="NF" queryTableFieldId="10"/>
    <tableColumn id="9" xr3:uid="{0D7E3D07-D286-46AC-B782-06A4C034A443}" uniqueName="9" name="Serie" queryTableField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28B9A0-9A06-4F31-A47F-24E566B2FD20}" name="Tabela_Query167" displayName="Tabela_Query167" ref="A1:I3" tableType="queryTable" totalsRowShown="0">
  <autoFilter ref="A1:I3" xr:uid="{30587968-A6F0-45CA-85E6-9B39E63C0798}"/>
  <tableColumns count="9">
    <tableColumn id="2" xr3:uid="{ABC4BD06-FA9C-40A3-9470-4DE12A1B5158}" uniqueName="2" name="Pessoa" queryTableFieldId="2"/>
    <tableColumn id="4" xr3:uid="{E9DA5048-6456-4432-83EF-45EC4CEA34DB}" uniqueName="4" name="Agr" queryTableFieldId="4"/>
    <tableColumn id="5" xr3:uid="{D6DBF613-C81D-4788-87FC-E3540201809F}" uniqueName="5" name="Agrupador" queryTableFieldId="5"/>
    <tableColumn id="6" xr3:uid="{79999673-CF66-4E20-8F90-995DB4CC1013}" uniqueName="6" name="Valor" queryTableFieldId="6" dataDxfId="1"/>
    <tableColumn id="7" xr3:uid="{C5B366DF-2991-4934-9EFF-B9F62BFA7629}" uniqueName="7" name="Data" queryTableFieldId="7" dataDxfId="0"/>
    <tableColumn id="8" xr3:uid="{ECA56E43-58D8-47C0-B55F-F272B6C0D989}" uniqueName="8" name="Historico" queryTableFieldId="8"/>
    <tableColumn id="1" xr3:uid="{CCB5C4A1-7153-440F-9571-88A22629D1C7}" uniqueName="1" name="Cod.Pes" queryTableFieldId="9"/>
    <tableColumn id="3" xr3:uid="{36B961BE-EA55-4D33-927A-2903E9A30674}" uniqueName="3" name="NF" queryTableFieldId="10"/>
    <tableColumn id="9" xr3:uid="{0BE8C824-2876-4B07-A96F-3A28D07B8D45}" uniqueName="9" name="Serie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40B0-0C81-4E00-8EA2-990FB595846F}">
  <sheetPr>
    <tabColor theme="4" tint="0.59999389629810485"/>
  </sheetPr>
  <dimension ref="B1:X89"/>
  <sheetViews>
    <sheetView tabSelected="1" zoomScale="85" zoomScaleNormal="85" workbookViewId="0">
      <selection activeCell="F20" sqref="F20"/>
    </sheetView>
  </sheetViews>
  <sheetFormatPr defaultRowHeight="15" outlineLevelRow="1" x14ac:dyDescent="0.25"/>
  <cols>
    <col min="1" max="1" width="3" customWidth="1"/>
    <col min="2" max="2" width="23.140625" customWidth="1"/>
    <col min="3" max="3" width="24.85546875" bestFit="1" customWidth="1"/>
    <col min="4" max="4" width="7.140625" bestFit="1" customWidth="1"/>
    <col min="5" max="5" width="21.42578125" bestFit="1" customWidth="1"/>
    <col min="6" max="6" width="17.85546875" customWidth="1"/>
    <col min="7" max="7" width="7.85546875" style="2" bestFit="1" customWidth="1"/>
    <col min="8" max="8" width="8.7109375" bestFit="1" customWidth="1"/>
    <col min="9" max="9" width="9.85546875" bestFit="1" customWidth="1"/>
    <col min="10" max="10" width="9.7109375" bestFit="1" customWidth="1"/>
    <col min="11" max="11" width="10.140625" bestFit="1" customWidth="1"/>
    <col min="12" max="12" width="14.140625" bestFit="1" customWidth="1"/>
    <col min="13" max="13" width="18.85546875" bestFit="1" customWidth="1"/>
    <col min="14" max="14" width="10.28515625" bestFit="1" customWidth="1"/>
    <col min="15" max="15" width="11.7109375" bestFit="1" customWidth="1"/>
    <col min="16" max="16" width="18" bestFit="1" customWidth="1"/>
    <col min="17" max="17" width="13.42578125" bestFit="1" customWidth="1"/>
    <col min="18" max="18" width="12.7109375" bestFit="1" customWidth="1"/>
    <col min="19" max="19" width="10.85546875" bestFit="1" customWidth="1"/>
    <col min="20" max="20" width="11.28515625" bestFit="1" customWidth="1"/>
    <col min="21" max="21" width="12.7109375" bestFit="1" customWidth="1"/>
    <col min="22" max="22" width="10.85546875" bestFit="1" customWidth="1"/>
    <col min="23" max="23" width="12.140625" bestFit="1" customWidth="1"/>
    <col min="24" max="24" width="11.7109375" bestFit="1" customWidth="1"/>
  </cols>
  <sheetData>
    <row r="1" spans="2:24" ht="26.25" x14ac:dyDescent="0.25">
      <c r="B1" s="81" t="s">
        <v>51</v>
      </c>
      <c r="C1" s="51"/>
      <c r="D1" s="51"/>
      <c r="E1" s="51"/>
      <c r="F1" s="83" t="str">
        <f>"REF. COMISSÃO MOTORISTA " &amp;B1&amp; " - MÊS DE " &amp;C2&amp; "  - PLACA "&amp;B2&amp;  " *CHEQUE EMITIDO PARA PAGAMENTO*"</f>
        <v>REF. COMISSÃO MOTORISTA BLANK - MÊS DE MARÇO  - PLACA AAA2222 *CHEQUE EMITIDO PARA PAGAMENTO*</v>
      </c>
      <c r="G1" s="51"/>
      <c r="H1" s="51"/>
      <c r="I1" s="51"/>
      <c r="J1" s="51"/>
      <c r="K1" s="82"/>
      <c r="L1" s="82"/>
      <c r="M1" s="82"/>
      <c r="N1" s="82"/>
      <c r="O1" s="3"/>
      <c r="P1" s="3"/>
      <c r="Q1" s="3"/>
      <c r="R1" s="3"/>
      <c r="S1" s="3"/>
      <c r="T1" s="3"/>
      <c r="U1" s="3"/>
      <c r="V1" s="3"/>
      <c r="W1" s="3"/>
      <c r="X1" s="3"/>
    </row>
    <row r="2" spans="2:24" ht="21" x14ac:dyDescent="0.25">
      <c r="B2" s="55" t="s">
        <v>67</v>
      </c>
      <c r="C2" s="56" t="s">
        <v>73</v>
      </c>
      <c r="D2" s="51"/>
      <c r="E2" s="51"/>
      <c r="F2" s="51"/>
      <c r="G2" s="51"/>
      <c r="H2" s="51"/>
      <c r="I2" s="51"/>
      <c r="J2" s="82"/>
      <c r="K2" s="82"/>
      <c r="L2" s="82"/>
      <c r="M2" s="51"/>
      <c r="N2" s="82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ht="19.5" thickBot="1" x14ac:dyDescent="0.35">
      <c r="B3" s="54"/>
      <c r="G3"/>
      <c r="J3" s="1"/>
      <c r="K3" s="2"/>
      <c r="L3" s="2"/>
      <c r="N3" s="2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ht="26.25" hidden="1" outlineLevel="1" thickBot="1" x14ac:dyDescent="0.3">
      <c r="B4" s="39" t="s">
        <v>0</v>
      </c>
      <c r="C4" s="39" t="s">
        <v>8</v>
      </c>
      <c r="D4" s="39" t="s">
        <v>14</v>
      </c>
      <c r="E4" s="39" t="s">
        <v>1</v>
      </c>
      <c r="F4" s="39" t="s">
        <v>2</v>
      </c>
      <c r="G4" s="39" t="s">
        <v>12</v>
      </c>
      <c r="H4" s="39" t="s">
        <v>13</v>
      </c>
      <c r="I4" s="39" t="s">
        <v>3</v>
      </c>
      <c r="J4" s="39" t="s">
        <v>10</v>
      </c>
      <c r="K4" s="40" t="s">
        <v>9</v>
      </c>
      <c r="L4" s="40" t="s">
        <v>7</v>
      </c>
      <c r="M4" s="41" t="s">
        <v>34</v>
      </c>
      <c r="N4" s="41" t="s">
        <v>4</v>
      </c>
      <c r="O4" s="41" t="s">
        <v>15</v>
      </c>
      <c r="P4" s="41" t="s">
        <v>11</v>
      </c>
      <c r="Q4" s="39" t="s">
        <v>5</v>
      </c>
    </row>
    <row r="5" spans="2:24" s="70" customFormat="1" hidden="1" outlineLevel="1" x14ac:dyDescent="0.25">
      <c r="B5" s="42"/>
      <c r="C5" s="9"/>
      <c r="D5" s="12"/>
      <c r="E5" s="12"/>
      <c r="F5" s="12"/>
      <c r="G5" s="15"/>
      <c r="H5" s="15"/>
      <c r="I5" s="15"/>
      <c r="J5" s="18"/>
      <c r="K5" s="21"/>
      <c r="L5" s="24"/>
      <c r="M5" s="44">
        <f t="shared" ref="M5:M14" si="0">SUM(J5/1000)*L5</f>
        <v>0</v>
      </c>
      <c r="N5" s="28"/>
      <c r="O5" s="29"/>
      <c r="P5" s="47">
        <f>SUM((J5-K5)/1000)*L5</f>
        <v>0</v>
      </c>
      <c r="Q5" s="72">
        <f>SUM(M5-N5-O5-P5)</f>
        <v>0</v>
      </c>
    </row>
    <row r="6" spans="2:24" s="70" customFormat="1" hidden="1" outlineLevel="1" x14ac:dyDescent="0.25">
      <c r="B6" s="43"/>
      <c r="C6" s="10"/>
      <c r="D6" s="13"/>
      <c r="E6" s="13"/>
      <c r="F6" s="13"/>
      <c r="G6" s="57">
        <f>H5</f>
        <v>0</v>
      </c>
      <c r="H6" s="16"/>
      <c r="I6" s="16"/>
      <c r="J6" s="19"/>
      <c r="K6" s="19"/>
      <c r="L6" s="25"/>
      <c r="M6" s="45">
        <f t="shared" si="0"/>
        <v>0</v>
      </c>
      <c r="N6" s="30"/>
      <c r="O6" s="31"/>
      <c r="P6" s="48">
        <f t="shared" ref="P6:P14" si="1">SUM((J6-K6)/1000)*L6</f>
        <v>0</v>
      </c>
      <c r="Q6" s="67">
        <f t="shared" ref="Q6:Q14" si="2">SUM(M6-N6-O6-P6)</f>
        <v>0</v>
      </c>
    </row>
    <row r="7" spans="2:24" s="70" customFormat="1" hidden="1" outlineLevel="1" x14ac:dyDescent="0.25">
      <c r="B7" s="43"/>
      <c r="C7" s="10"/>
      <c r="D7" s="13"/>
      <c r="E7" s="13"/>
      <c r="F7" s="13"/>
      <c r="G7" s="57">
        <f t="shared" ref="G7:G13" si="3">H6</f>
        <v>0</v>
      </c>
      <c r="H7" s="16"/>
      <c r="I7" s="16"/>
      <c r="J7" s="19"/>
      <c r="K7" s="19"/>
      <c r="L7" s="25"/>
      <c r="M7" s="45">
        <f t="shared" si="0"/>
        <v>0</v>
      </c>
      <c r="N7" s="30"/>
      <c r="O7" s="31"/>
      <c r="P7" s="48">
        <f t="shared" si="1"/>
        <v>0</v>
      </c>
      <c r="Q7" s="67">
        <f t="shared" si="2"/>
        <v>0</v>
      </c>
    </row>
    <row r="8" spans="2:24" s="70" customFormat="1" hidden="1" outlineLevel="1" x14ac:dyDescent="0.25">
      <c r="B8" s="43"/>
      <c r="C8" s="10"/>
      <c r="D8" s="13"/>
      <c r="E8" s="13"/>
      <c r="F8" s="13"/>
      <c r="G8" s="57">
        <f t="shared" si="3"/>
        <v>0</v>
      </c>
      <c r="H8" s="16"/>
      <c r="I8" s="16"/>
      <c r="J8" s="19"/>
      <c r="K8" s="19"/>
      <c r="L8" s="25"/>
      <c r="M8" s="45">
        <f t="shared" si="0"/>
        <v>0</v>
      </c>
      <c r="N8" s="30"/>
      <c r="O8" s="31"/>
      <c r="P8" s="48">
        <f t="shared" si="1"/>
        <v>0</v>
      </c>
      <c r="Q8" s="67">
        <f t="shared" si="2"/>
        <v>0</v>
      </c>
    </row>
    <row r="9" spans="2:24" s="70" customFormat="1" hidden="1" outlineLevel="1" x14ac:dyDescent="0.25">
      <c r="B9" s="43"/>
      <c r="C9" s="10"/>
      <c r="D9" s="13"/>
      <c r="E9" s="13"/>
      <c r="F9" s="13"/>
      <c r="G9" s="57">
        <f t="shared" si="3"/>
        <v>0</v>
      </c>
      <c r="H9" s="16"/>
      <c r="I9" s="16"/>
      <c r="J9" s="19"/>
      <c r="K9" s="19"/>
      <c r="L9" s="25"/>
      <c r="M9" s="45">
        <f t="shared" si="0"/>
        <v>0</v>
      </c>
      <c r="N9" s="30"/>
      <c r="O9" s="31"/>
      <c r="P9" s="48">
        <f t="shared" si="1"/>
        <v>0</v>
      </c>
      <c r="Q9" s="67">
        <f t="shared" si="2"/>
        <v>0</v>
      </c>
    </row>
    <row r="10" spans="2:24" s="71" customFormat="1" hidden="1" outlineLevel="1" x14ac:dyDescent="0.25">
      <c r="B10" s="43"/>
      <c r="C10" s="10"/>
      <c r="D10" s="13"/>
      <c r="E10" s="13"/>
      <c r="F10" s="13"/>
      <c r="G10" s="57">
        <f t="shared" si="3"/>
        <v>0</v>
      </c>
      <c r="H10" s="16"/>
      <c r="I10" s="16"/>
      <c r="J10" s="19"/>
      <c r="K10" s="19"/>
      <c r="L10" s="25"/>
      <c r="M10" s="45">
        <f t="shared" si="0"/>
        <v>0</v>
      </c>
      <c r="N10" s="30"/>
      <c r="O10" s="31"/>
      <c r="P10" s="48">
        <f t="shared" si="1"/>
        <v>0</v>
      </c>
      <c r="Q10" s="67">
        <f t="shared" si="2"/>
        <v>0</v>
      </c>
    </row>
    <row r="11" spans="2:24" hidden="1" outlineLevel="1" x14ac:dyDescent="0.25">
      <c r="B11" s="43"/>
      <c r="C11" s="10"/>
      <c r="D11" s="13"/>
      <c r="E11" s="13"/>
      <c r="F11" s="13"/>
      <c r="G11" s="57">
        <f t="shared" si="3"/>
        <v>0</v>
      </c>
      <c r="H11" s="16"/>
      <c r="I11" s="16"/>
      <c r="J11" s="19"/>
      <c r="K11" s="19"/>
      <c r="L11" s="25"/>
      <c r="M11" s="45">
        <f t="shared" si="0"/>
        <v>0</v>
      </c>
      <c r="N11" s="30"/>
      <c r="O11" s="31"/>
      <c r="P11" s="48">
        <f t="shared" si="1"/>
        <v>0</v>
      </c>
      <c r="Q11" s="67">
        <f t="shared" si="2"/>
        <v>0</v>
      </c>
    </row>
    <row r="12" spans="2:24" hidden="1" outlineLevel="1" x14ac:dyDescent="0.25">
      <c r="B12" s="43"/>
      <c r="C12" s="10"/>
      <c r="D12" s="13"/>
      <c r="E12" s="13"/>
      <c r="F12" s="13"/>
      <c r="G12" s="57">
        <f t="shared" si="3"/>
        <v>0</v>
      </c>
      <c r="H12" s="16"/>
      <c r="I12" s="16"/>
      <c r="J12" s="19"/>
      <c r="K12" s="19"/>
      <c r="L12" s="25"/>
      <c r="M12" s="45">
        <f t="shared" si="0"/>
        <v>0</v>
      </c>
      <c r="N12" s="30"/>
      <c r="O12" s="31"/>
      <c r="P12" s="48">
        <f t="shared" si="1"/>
        <v>0</v>
      </c>
      <c r="Q12" s="67">
        <f t="shared" si="2"/>
        <v>0</v>
      </c>
    </row>
    <row r="13" spans="2:24" ht="16.5" hidden="1" customHeight="1" outlineLevel="1" x14ac:dyDescent="0.25">
      <c r="B13" s="43"/>
      <c r="C13" s="10"/>
      <c r="D13" s="13"/>
      <c r="E13" s="13"/>
      <c r="F13" s="13"/>
      <c r="G13" s="57">
        <f t="shared" si="3"/>
        <v>0</v>
      </c>
      <c r="H13" s="16"/>
      <c r="I13" s="16"/>
      <c r="J13" s="19"/>
      <c r="K13" s="22"/>
      <c r="L13" s="25"/>
      <c r="M13" s="45">
        <f t="shared" si="0"/>
        <v>0</v>
      </c>
      <c r="N13" s="30"/>
      <c r="O13" s="31"/>
      <c r="P13" s="48">
        <f t="shared" si="1"/>
        <v>0</v>
      </c>
      <c r="Q13" s="67">
        <f>SUM(M13-N13-O13-P13)</f>
        <v>0</v>
      </c>
    </row>
    <row r="14" spans="2:24" ht="15.75" hidden="1" outlineLevel="1" thickBot="1" x14ac:dyDescent="0.3">
      <c r="B14" s="8"/>
      <c r="C14" s="11"/>
      <c r="D14" s="14"/>
      <c r="E14" s="14"/>
      <c r="F14" s="14"/>
      <c r="G14" s="59">
        <f>H13</f>
        <v>0</v>
      </c>
      <c r="H14" s="17"/>
      <c r="I14" s="17"/>
      <c r="J14" s="20"/>
      <c r="K14" s="23"/>
      <c r="L14" s="26"/>
      <c r="M14" s="46">
        <f t="shared" si="0"/>
        <v>0</v>
      </c>
      <c r="N14" s="32"/>
      <c r="O14" s="33"/>
      <c r="P14" s="49">
        <f t="shared" si="1"/>
        <v>0</v>
      </c>
      <c r="Q14" s="68">
        <f t="shared" si="2"/>
        <v>0</v>
      </c>
    </row>
    <row r="15" spans="2:24" ht="18" hidden="1" outlineLevel="1" thickBot="1" x14ac:dyDescent="0.45">
      <c r="F15" s="4"/>
      <c r="G15"/>
      <c r="H15" s="2"/>
      <c r="J15" s="7">
        <f>SUM(J5:J14)</f>
        <v>0</v>
      </c>
      <c r="K15" s="7">
        <f>SUM(K5:K14)</f>
        <v>0</v>
      </c>
      <c r="M15" s="5">
        <f t="shared" ref="M15:P15" si="4">SUM(M5:M14)</f>
        <v>0</v>
      </c>
      <c r="N15" s="5">
        <f t="shared" si="4"/>
        <v>0</v>
      </c>
      <c r="O15" s="5">
        <f t="shared" si="4"/>
        <v>0</v>
      </c>
      <c r="P15" s="5">
        <f t="shared" si="4"/>
        <v>0</v>
      </c>
      <c r="Q15" s="69">
        <f>SUM(Q5:Q14)</f>
        <v>0</v>
      </c>
    </row>
    <row r="16" spans="2:24" ht="15" customHeight="1" collapsed="1" thickBot="1" x14ac:dyDescent="0.3">
      <c r="B16" s="34"/>
      <c r="C16" s="35"/>
      <c r="J16" s="2"/>
    </row>
    <row r="17" spans="2:15" ht="19.5" customHeight="1" thickBot="1" x14ac:dyDescent="0.3">
      <c r="B17" s="62" t="s">
        <v>66</v>
      </c>
      <c r="C17" s="84">
        <f>Q15</f>
        <v>0</v>
      </c>
      <c r="E17" s="87" t="s">
        <v>6</v>
      </c>
      <c r="F17" s="88"/>
      <c r="G17"/>
      <c r="H17" s="97" t="s">
        <v>61</v>
      </c>
      <c r="I17" s="98"/>
      <c r="J17" s="98"/>
      <c r="K17" s="98"/>
      <c r="L17" s="98"/>
      <c r="M17" s="98"/>
      <c r="N17" s="98"/>
      <c r="O17" s="99"/>
    </row>
    <row r="18" spans="2:15" ht="16.5" customHeight="1" thickBot="1" x14ac:dyDescent="0.3">
      <c r="B18" s="63" t="s">
        <v>30</v>
      </c>
      <c r="C18" s="64">
        <f>SUM('ABAST. FAZ'!H:H)</f>
        <v>0</v>
      </c>
      <c r="E18" s="37" t="s">
        <v>32</v>
      </c>
      <c r="F18" s="52">
        <f>SUM('ADT.SAL.'!F:F)</f>
        <v>0</v>
      </c>
      <c r="G18"/>
      <c r="H18" s="100"/>
      <c r="I18" s="101"/>
      <c r="J18" s="101"/>
      <c r="K18" s="101"/>
      <c r="L18" s="101"/>
      <c r="M18" s="101"/>
      <c r="N18" s="101"/>
      <c r="O18" s="102"/>
    </row>
    <row r="19" spans="2:15" ht="16.5" customHeight="1" thickBot="1" x14ac:dyDescent="0.3">
      <c r="B19" s="65" t="s">
        <v>31</v>
      </c>
      <c r="C19" s="66">
        <f>SUM('ABAST. POSTOS'!D:D)</f>
        <v>0</v>
      </c>
      <c r="E19" s="38" t="s">
        <v>38</v>
      </c>
      <c r="F19" s="53">
        <f>SUM('ADT.SAL.'!O:O)</f>
        <v>2670</v>
      </c>
      <c r="G19"/>
      <c r="H19" s="100"/>
      <c r="I19" s="101"/>
      <c r="J19" s="101"/>
      <c r="K19" s="101"/>
      <c r="L19" s="101"/>
      <c r="M19" s="101"/>
      <c r="N19" s="101"/>
      <c r="O19" s="102"/>
    </row>
    <row r="20" spans="2:15" ht="16.5" customHeight="1" thickBot="1" x14ac:dyDescent="0.3">
      <c r="B20" s="65" t="s">
        <v>49</v>
      </c>
      <c r="C20" s="66">
        <f>SUM('DESP. PEÇAS'!D:D)</f>
        <v>1500</v>
      </c>
      <c r="E20" s="60" t="s">
        <v>68</v>
      </c>
      <c r="F20" s="58">
        <f>SUM('DEBITO.DIF(143)'!F:F)</f>
        <v>0</v>
      </c>
      <c r="G20"/>
      <c r="H20" s="100"/>
      <c r="I20" s="101"/>
      <c r="J20" s="101"/>
      <c r="K20" s="101"/>
      <c r="L20" s="101"/>
      <c r="M20" s="101"/>
      <c r="N20" s="101"/>
      <c r="O20" s="102"/>
    </row>
    <row r="21" spans="2:15" ht="16.5" customHeight="1" thickBot="1" x14ac:dyDescent="0.3">
      <c r="B21" s="73" t="s">
        <v>33</v>
      </c>
      <c r="C21" s="74">
        <f>SUM('DESP. DIVERSAS'!D:D)</f>
        <v>1006.8</v>
      </c>
      <c r="G21"/>
      <c r="H21" s="100"/>
      <c r="I21" s="101"/>
      <c r="J21" s="101"/>
      <c r="K21" s="101"/>
      <c r="L21" s="101"/>
      <c r="M21" s="101"/>
      <c r="N21" s="101"/>
      <c r="O21" s="102"/>
    </row>
    <row r="22" spans="2:15" ht="15.75" customHeight="1" thickBot="1" x14ac:dyDescent="0.3">
      <c r="B22" s="77" t="s">
        <v>52</v>
      </c>
      <c r="C22" s="78">
        <f>SUM('PG. MOT.'!F:F)</f>
        <v>0</v>
      </c>
      <c r="E22" s="89" t="s">
        <v>35</v>
      </c>
      <c r="F22" s="90"/>
      <c r="H22" s="100"/>
      <c r="I22" s="101"/>
      <c r="J22" s="101"/>
      <c r="K22" s="101"/>
      <c r="L22" s="101"/>
      <c r="M22" s="101"/>
      <c r="N22" s="101"/>
      <c r="O22" s="102"/>
    </row>
    <row r="23" spans="2:15" ht="15.75" customHeight="1" thickBot="1" x14ac:dyDescent="0.3">
      <c r="B23" s="75" t="s">
        <v>60</v>
      </c>
      <c r="C23" s="76">
        <f>SUM(C18:C22)*-1</f>
        <v>-2506.8000000000002</v>
      </c>
      <c r="E23" s="91"/>
      <c r="F23" s="92"/>
      <c r="H23" s="100"/>
      <c r="I23" s="101"/>
      <c r="J23" s="101"/>
      <c r="K23" s="101"/>
      <c r="L23" s="101"/>
      <c r="M23" s="101"/>
      <c r="N23" s="101"/>
      <c r="O23" s="102"/>
    </row>
    <row r="24" spans="2:15" ht="15.75" customHeight="1" thickBot="1" x14ac:dyDescent="0.3">
      <c r="B24" s="79" t="s">
        <v>74</v>
      </c>
      <c r="C24" s="80">
        <f>SUM((C17+C23)*20%)</f>
        <v>-501.36000000000007</v>
      </c>
      <c r="E24" s="93">
        <f>SUM((C24)-(SUM(F18+F19+F20)))</f>
        <v>-3171.36</v>
      </c>
      <c r="F24" s="94"/>
      <c r="H24" s="100"/>
      <c r="I24" s="101"/>
      <c r="J24" s="101"/>
      <c r="K24" s="101"/>
      <c r="L24" s="101"/>
      <c r="M24" s="101"/>
      <c r="N24" s="101"/>
      <c r="O24" s="102"/>
    </row>
    <row r="25" spans="2:15" ht="19.5" thickBot="1" x14ac:dyDescent="0.35">
      <c r="B25" s="61" t="s">
        <v>75</v>
      </c>
      <c r="C25" s="85">
        <f>SUM((C23)+(C24))</f>
        <v>-3008.1600000000003</v>
      </c>
      <c r="E25" s="95"/>
      <c r="F25" s="96"/>
      <c r="H25" s="100"/>
      <c r="I25" s="101"/>
      <c r="J25" s="101"/>
      <c r="K25" s="101"/>
      <c r="L25" s="101"/>
      <c r="M25" s="101"/>
      <c r="N25" s="101"/>
      <c r="O25" s="102"/>
    </row>
    <row r="26" spans="2:15" ht="6.95" customHeight="1" thickBot="1" x14ac:dyDescent="0.3">
      <c r="B26" s="34"/>
      <c r="C26" s="86"/>
      <c r="H26" s="103"/>
      <c r="I26" s="104"/>
      <c r="J26" s="104"/>
      <c r="K26" s="104"/>
      <c r="L26" s="104"/>
      <c r="M26" s="104"/>
      <c r="N26" s="104"/>
      <c r="O26" s="105"/>
    </row>
    <row r="32" spans="2:15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</sheetData>
  <mergeCells count="4">
    <mergeCell ref="E17:F17"/>
    <mergeCell ref="E22:F23"/>
    <mergeCell ref="E24:F25"/>
    <mergeCell ref="H17:O26"/>
  </mergeCells>
  <phoneticPr fontId="5" type="noConversion"/>
  <conditionalFormatting sqref="E24">
    <cfRule type="cellIs" dxfId="15" priority="3" operator="lessThan">
      <formula>0</formula>
    </cfRule>
    <cfRule type="cellIs" dxfId="14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F28F-C8C5-4F49-BE54-ECEAE8270D5B}">
  <sheetPr>
    <tabColor theme="4" tint="0.59999389629810485"/>
  </sheetPr>
  <dimension ref="A1:L2"/>
  <sheetViews>
    <sheetView workbookViewId="0">
      <selection activeCell="G13" sqref="G13:G16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9.5703125" bestFit="1" customWidth="1"/>
    <col min="4" max="4" width="7.140625" bestFit="1" customWidth="1"/>
    <col min="5" max="5" width="15.42578125" bestFit="1" customWidth="1"/>
    <col min="6" max="6" width="10.7109375" bestFit="1" customWidth="1"/>
    <col min="7" max="7" width="13.28515625" bestFit="1" customWidth="1"/>
    <col min="8" max="8" width="8.28515625" bestFit="1" customWidth="1"/>
    <col min="9" max="9" width="8.5703125" bestFit="1" customWidth="1"/>
    <col min="10" max="10" width="13.28515625" bestFit="1" customWidth="1"/>
    <col min="11" max="11" width="8.28515625" bestFit="1" customWidth="1"/>
    <col min="12" max="12" width="8.5703125" style="2" bestFit="1" customWidth="1"/>
    <col min="15" max="15" width="43.85546875" bestFit="1" customWidth="1"/>
    <col min="18" max="18" width="43.85546875" bestFit="1" customWidth="1"/>
    <col min="19" max="19" width="13.28515625" bestFit="1" customWidth="1"/>
    <col min="20" max="20" width="26.28515625" bestFit="1" customWidth="1"/>
  </cols>
  <sheetData>
    <row r="1" spans="1:12" x14ac:dyDescent="0.25">
      <c r="A1" t="s">
        <v>48</v>
      </c>
      <c r="B1" t="s">
        <v>58</v>
      </c>
      <c r="C1" t="s">
        <v>54</v>
      </c>
      <c r="D1" t="s">
        <v>59</v>
      </c>
      <c r="E1" t="s">
        <v>55</v>
      </c>
      <c r="F1" s="2" t="s">
        <v>53</v>
      </c>
      <c r="G1" t="s">
        <v>41</v>
      </c>
      <c r="H1" t="s">
        <v>56</v>
      </c>
      <c r="I1" t="s">
        <v>57</v>
      </c>
      <c r="L1"/>
    </row>
    <row r="2" spans="1:12" x14ac:dyDescent="0.25">
      <c r="F2" s="2"/>
      <c r="L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6586-04C1-41DE-928E-DD0997354346}">
  <sheetPr>
    <tabColor theme="4" tint="0.59999389629810485"/>
  </sheetPr>
  <dimension ref="A1:L2"/>
  <sheetViews>
    <sheetView workbookViewId="0">
      <selection activeCell="G23" sqref="G22:G23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9.5703125" bestFit="1" customWidth="1"/>
    <col min="4" max="4" width="7.140625" bestFit="1" customWidth="1"/>
    <col min="5" max="5" width="15.42578125" bestFit="1" customWidth="1"/>
    <col min="6" max="6" width="10.7109375" bestFit="1" customWidth="1"/>
    <col min="7" max="7" width="13.28515625" bestFit="1" customWidth="1"/>
    <col min="8" max="8" width="8.28515625" bestFit="1" customWidth="1"/>
    <col min="9" max="9" width="8.5703125" bestFit="1" customWidth="1"/>
    <col min="10" max="10" width="13.28515625" bestFit="1" customWidth="1"/>
    <col min="11" max="11" width="8.28515625" bestFit="1" customWidth="1"/>
    <col min="12" max="12" width="8.5703125" style="2" bestFit="1" customWidth="1"/>
    <col min="15" max="15" width="43.85546875" bestFit="1" customWidth="1"/>
    <col min="18" max="18" width="43.85546875" bestFit="1" customWidth="1"/>
    <col min="19" max="19" width="13.28515625" bestFit="1" customWidth="1"/>
    <col min="20" max="20" width="26.28515625" bestFit="1" customWidth="1"/>
  </cols>
  <sheetData>
    <row r="1" spans="1:12" x14ac:dyDescent="0.25">
      <c r="A1" t="s">
        <v>48</v>
      </c>
      <c r="B1" t="s">
        <v>58</v>
      </c>
      <c r="C1" t="s">
        <v>54</v>
      </c>
      <c r="D1" t="s">
        <v>59</v>
      </c>
      <c r="E1" t="s">
        <v>55</v>
      </c>
      <c r="F1" s="2" t="s">
        <v>53</v>
      </c>
      <c r="G1" t="s">
        <v>41</v>
      </c>
      <c r="H1" t="s">
        <v>56</v>
      </c>
      <c r="I1" t="s">
        <v>57</v>
      </c>
      <c r="L1"/>
    </row>
    <row r="2" spans="1:12" x14ac:dyDescent="0.25">
      <c r="F2" s="2"/>
      <c r="L2"/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AA36-82F3-45C1-9B53-F483A5A1AAE9}">
  <sheetPr>
    <tabColor theme="4" tint="0.59999389629810485"/>
  </sheetPr>
  <dimension ref="A1:Q39"/>
  <sheetViews>
    <sheetView zoomScale="85" zoomScaleNormal="85" workbookViewId="0">
      <selection activeCell="K13" sqref="K13"/>
    </sheetView>
  </sheetViews>
  <sheetFormatPr defaultRowHeight="15" x14ac:dyDescent="0.25"/>
  <cols>
    <col min="1" max="1" width="6.85546875" bestFit="1" customWidth="1"/>
    <col min="2" max="2" width="9.5703125" bestFit="1" customWidth="1"/>
    <col min="3" max="3" width="7" bestFit="1" customWidth="1"/>
    <col min="4" max="4" width="6.7109375" bestFit="1" customWidth="1"/>
    <col min="5" max="5" width="12.5703125" bestFit="1" customWidth="1"/>
    <col min="6" max="6" width="9.5703125" style="2" bestFit="1" customWidth="1"/>
    <col min="7" max="7" width="7.85546875" bestFit="1" customWidth="1"/>
    <col min="8" max="8" width="11.28515625" bestFit="1" customWidth="1"/>
    <col min="9" max="9" width="2.42578125" style="51" bestFit="1" customWidth="1"/>
    <col min="10" max="10" width="6.85546875" bestFit="1" customWidth="1"/>
    <col min="11" max="11" width="28.85546875" bestFit="1" customWidth="1"/>
    <col min="12" max="12" width="11.140625" bestFit="1" customWidth="1"/>
    <col min="13" max="13" width="6.7109375" bestFit="1" customWidth="1"/>
    <col min="14" max="14" width="33" bestFit="1" customWidth="1"/>
    <col min="15" max="15" width="8.140625" bestFit="1" customWidth="1"/>
    <col min="16" max="16" width="16.28515625" bestFit="1" customWidth="1"/>
    <col min="17" max="17" width="69.7109375" bestFit="1" customWidth="1"/>
  </cols>
  <sheetData>
    <row r="1" spans="1:17" ht="23.25" x14ac:dyDescent="0.35">
      <c r="A1" s="106" t="s">
        <v>36</v>
      </c>
      <c r="B1" s="106"/>
      <c r="C1" s="106"/>
      <c r="D1" s="106"/>
      <c r="E1" s="106"/>
      <c r="F1" s="106"/>
      <c r="G1" s="106"/>
      <c r="H1" s="106"/>
      <c r="I1" s="50" t="s">
        <v>50</v>
      </c>
      <c r="J1" s="106" t="s">
        <v>37</v>
      </c>
      <c r="K1" s="106"/>
      <c r="L1" s="106"/>
      <c r="M1" s="106"/>
      <c r="N1" s="106"/>
      <c r="O1" s="106"/>
      <c r="P1" s="106"/>
      <c r="Q1" s="106"/>
    </row>
    <row r="2" spans="1:17" ht="23.2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6" t="s">
        <v>21</v>
      </c>
      <c r="G2" s="27" t="s">
        <v>22</v>
      </c>
      <c r="H2" t="s">
        <v>23</v>
      </c>
      <c r="I2" s="50" t="s">
        <v>50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1:17" ht="23.25" x14ac:dyDescent="0.25">
      <c r="F3" s="6"/>
      <c r="G3" s="27"/>
      <c r="I3" s="50" t="s">
        <v>50</v>
      </c>
      <c r="J3" t="s">
        <v>64</v>
      </c>
      <c r="K3" t="s">
        <v>65</v>
      </c>
      <c r="L3" t="s">
        <v>69</v>
      </c>
      <c r="M3" t="s">
        <v>62</v>
      </c>
      <c r="N3" t="s">
        <v>63</v>
      </c>
      <c r="O3">
        <v>2670</v>
      </c>
      <c r="P3" s="36">
        <v>44291</v>
      </c>
      <c r="Q3" t="s">
        <v>70</v>
      </c>
    </row>
    <row r="4" spans="1:17" ht="23.25" x14ac:dyDescent="0.25">
      <c r="I4" s="50" t="s">
        <v>50</v>
      </c>
    </row>
    <row r="5" spans="1:17" ht="23.25" x14ac:dyDescent="0.25">
      <c r="I5" s="50" t="s">
        <v>50</v>
      </c>
    </row>
    <row r="6" spans="1:17" ht="23.25" x14ac:dyDescent="0.25">
      <c r="I6" s="50" t="s">
        <v>50</v>
      </c>
    </row>
    <row r="7" spans="1:17" ht="23.25" x14ac:dyDescent="0.25">
      <c r="I7" s="50" t="s">
        <v>50</v>
      </c>
    </row>
    <row r="8" spans="1:17" ht="23.25" x14ac:dyDescent="0.25">
      <c r="I8" s="50" t="s">
        <v>50</v>
      </c>
    </row>
    <row r="9" spans="1:17" ht="23.25" x14ac:dyDescent="0.25">
      <c r="I9" s="50" t="s">
        <v>50</v>
      </c>
    </row>
    <row r="10" spans="1:17" ht="23.25" x14ac:dyDescent="0.25">
      <c r="I10" s="50" t="s">
        <v>50</v>
      </c>
    </row>
    <row r="11" spans="1:17" ht="23.25" x14ac:dyDescent="0.25">
      <c r="I11" s="50" t="s">
        <v>50</v>
      </c>
    </row>
    <row r="12" spans="1:17" ht="23.25" x14ac:dyDescent="0.25">
      <c r="I12" s="50" t="s">
        <v>50</v>
      </c>
    </row>
    <row r="13" spans="1:17" ht="23.25" x14ac:dyDescent="0.25">
      <c r="I13" s="50" t="s">
        <v>50</v>
      </c>
    </row>
    <row r="14" spans="1:17" ht="23.25" x14ac:dyDescent="0.25">
      <c r="I14" s="50" t="s">
        <v>50</v>
      </c>
    </row>
    <row r="15" spans="1:17" ht="23.25" x14ac:dyDescent="0.25">
      <c r="I15" s="50" t="s">
        <v>50</v>
      </c>
    </row>
    <row r="16" spans="1:17" ht="23.25" x14ac:dyDescent="0.25">
      <c r="I16" s="50" t="s">
        <v>50</v>
      </c>
    </row>
    <row r="17" spans="9:9" ht="23.25" x14ac:dyDescent="0.25">
      <c r="I17" s="50" t="s">
        <v>50</v>
      </c>
    </row>
    <row r="18" spans="9:9" ht="23.25" x14ac:dyDescent="0.25">
      <c r="I18" s="50" t="s">
        <v>50</v>
      </c>
    </row>
    <row r="19" spans="9:9" ht="23.25" x14ac:dyDescent="0.25">
      <c r="I19" s="50" t="s">
        <v>50</v>
      </c>
    </row>
    <row r="20" spans="9:9" ht="23.25" x14ac:dyDescent="0.25">
      <c r="I20" s="50" t="s">
        <v>50</v>
      </c>
    </row>
    <row r="21" spans="9:9" ht="23.25" x14ac:dyDescent="0.25">
      <c r="I21" s="50" t="s">
        <v>50</v>
      </c>
    </row>
    <row r="22" spans="9:9" ht="23.25" x14ac:dyDescent="0.25">
      <c r="I22" s="50" t="s">
        <v>50</v>
      </c>
    </row>
    <row r="23" spans="9:9" ht="23.25" x14ac:dyDescent="0.25">
      <c r="I23" s="50" t="s">
        <v>50</v>
      </c>
    </row>
    <row r="24" spans="9:9" ht="23.25" x14ac:dyDescent="0.25">
      <c r="I24" s="50" t="s">
        <v>50</v>
      </c>
    </row>
    <row r="25" spans="9:9" ht="23.25" x14ac:dyDescent="0.25">
      <c r="I25" s="50" t="s">
        <v>50</v>
      </c>
    </row>
    <row r="26" spans="9:9" ht="23.25" x14ac:dyDescent="0.25">
      <c r="I26" s="50" t="s">
        <v>50</v>
      </c>
    </row>
    <row r="27" spans="9:9" ht="23.25" x14ac:dyDescent="0.25">
      <c r="I27" s="50" t="s">
        <v>50</v>
      </c>
    </row>
    <row r="28" spans="9:9" ht="23.25" x14ac:dyDescent="0.25">
      <c r="I28" s="50" t="s">
        <v>50</v>
      </c>
    </row>
    <row r="29" spans="9:9" ht="23.25" x14ac:dyDescent="0.25">
      <c r="I29" s="50" t="s">
        <v>50</v>
      </c>
    </row>
    <row r="30" spans="9:9" ht="23.25" x14ac:dyDescent="0.25">
      <c r="I30" s="50" t="s">
        <v>50</v>
      </c>
    </row>
    <row r="31" spans="9:9" ht="23.25" x14ac:dyDescent="0.25">
      <c r="I31" s="50" t="s">
        <v>50</v>
      </c>
    </row>
    <row r="32" spans="9:9" ht="23.25" x14ac:dyDescent="0.25">
      <c r="I32" s="50" t="s">
        <v>50</v>
      </c>
    </row>
    <row r="33" spans="9:9" ht="23.25" x14ac:dyDescent="0.25">
      <c r="I33" s="50" t="s">
        <v>50</v>
      </c>
    </row>
    <row r="34" spans="9:9" ht="23.25" x14ac:dyDescent="0.25">
      <c r="I34" s="50" t="s">
        <v>50</v>
      </c>
    </row>
    <row r="35" spans="9:9" ht="23.25" x14ac:dyDescent="0.25">
      <c r="I35" s="50" t="s">
        <v>50</v>
      </c>
    </row>
    <row r="36" spans="9:9" ht="23.25" x14ac:dyDescent="0.25">
      <c r="I36" s="50" t="s">
        <v>50</v>
      </c>
    </row>
    <row r="37" spans="9:9" ht="23.25" x14ac:dyDescent="0.25">
      <c r="I37" s="50" t="s">
        <v>50</v>
      </c>
    </row>
    <row r="38" spans="9:9" ht="23.25" x14ac:dyDescent="0.25">
      <c r="I38" s="50" t="s">
        <v>50</v>
      </c>
    </row>
    <row r="39" spans="9:9" ht="23.25" x14ac:dyDescent="0.25">
      <c r="I39" s="50" t="s">
        <v>50</v>
      </c>
    </row>
  </sheetData>
  <mergeCells count="2">
    <mergeCell ref="A1:H1"/>
    <mergeCell ref="J1:Q1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83B3-FAC6-473A-8969-433B15958C1A}">
  <sheetPr>
    <tabColor theme="4" tint="0.59999389629810485"/>
  </sheetPr>
  <dimension ref="A1:V24"/>
  <sheetViews>
    <sheetView zoomScale="85" zoomScaleNormal="85" workbookViewId="0">
      <selection activeCell="J18" sqref="J18"/>
    </sheetView>
  </sheetViews>
  <sheetFormatPr defaultRowHeight="15" x14ac:dyDescent="0.25"/>
  <cols>
    <col min="1" max="1" width="8.5703125" style="27" bestFit="1" customWidth="1"/>
    <col min="2" max="2" width="13.42578125" bestFit="1" customWidth="1"/>
    <col min="3" max="3" width="18" bestFit="1" customWidth="1"/>
    <col min="4" max="4" width="13.42578125" bestFit="1" customWidth="1"/>
    <col min="5" max="5" width="14.140625" bestFit="1" customWidth="1"/>
    <col min="6" max="6" width="7.5703125" bestFit="1" customWidth="1"/>
    <col min="7" max="7" width="12.140625" bestFit="1" customWidth="1"/>
    <col min="8" max="8" width="14.28515625" bestFit="1" customWidth="1"/>
    <col min="9" max="9" width="9.5703125" bestFit="1" customWidth="1"/>
    <col min="10" max="10" width="16.140625" bestFit="1" customWidth="1"/>
    <col min="13" max="13" width="14.28515625" bestFit="1" customWidth="1"/>
    <col min="15" max="15" width="9.5703125" bestFit="1" customWidth="1"/>
    <col min="16" max="16" width="17" bestFit="1" customWidth="1"/>
    <col min="17" max="17" width="6.85546875" bestFit="1" customWidth="1"/>
    <col min="18" max="18" width="49" bestFit="1" customWidth="1"/>
    <col min="19" max="19" width="16.28515625" bestFit="1" customWidth="1"/>
    <col min="20" max="20" width="6.7109375" bestFit="1" customWidth="1"/>
    <col min="21" max="21" width="23.28515625" bestFit="1" customWidth="1"/>
    <col min="22" max="22" width="12.28515625" style="2" bestFit="1" customWidth="1"/>
    <col min="23" max="23" width="10.85546875" bestFit="1" customWidth="1"/>
    <col min="24" max="24" width="81.140625" bestFit="1" customWidth="1"/>
  </cols>
  <sheetData>
    <row r="1" spans="1:22" x14ac:dyDescent="0.25">
      <c r="A1" s="27" t="s">
        <v>48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s="6" t="s">
        <v>46</v>
      </c>
      <c r="H1" s="6" t="s">
        <v>47</v>
      </c>
      <c r="I1" t="s">
        <v>44</v>
      </c>
      <c r="J1" t="s">
        <v>45</v>
      </c>
      <c r="V1"/>
    </row>
    <row r="2" spans="1:22" x14ac:dyDescent="0.25">
      <c r="G2" s="6"/>
      <c r="H2" s="6"/>
      <c r="V2"/>
    </row>
    <row r="3" spans="1:22" x14ac:dyDescent="0.25">
      <c r="V3"/>
    </row>
    <row r="4" spans="1:22" x14ac:dyDescent="0.25">
      <c r="V4"/>
    </row>
    <row r="5" spans="1:22" x14ac:dyDescent="0.25">
      <c r="V5"/>
    </row>
    <row r="6" spans="1:22" x14ac:dyDescent="0.25">
      <c r="S6" s="2"/>
      <c r="V6"/>
    </row>
    <row r="7" spans="1:22" x14ac:dyDescent="0.25">
      <c r="S7" s="2"/>
      <c r="V7"/>
    </row>
    <row r="8" spans="1:22" x14ac:dyDescent="0.25">
      <c r="S8" s="2"/>
      <c r="V8"/>
    </row>
    <row r="9" spans="1:22" x14ac:dyDescent="0.25">
      <c r="S9" s="2"/>
      <c r="V9"/>
    </row>
    <row r="10" spans="1:22" x14ac:dyDescent="0.25">
      <c r="S10" s="2"/>
      <c r="V10"/>
    </row>
    <row r="11" spans="1:22" x14ac:dyDescent="0.25">
      <c r="S11" s="2"/>
      <c r="V11"/>
    </row>
    <row r="12" spans="1:22" x14ac:dyDescent="0.25">
      <c r="S12" s="2"/>
      <c r="V12"/>
    </row>
    <row r="13" spans="1:22" x14ac:dyDescent="0.25">
      <c r="S13" s="2"/>
      <c r="V13"/>
    </row>
    <row r="14" spans="1:22" x14ac:dyDescent="0.25">
      <c r="S14" s="2"/>
      <c r="V14"/>
    </row>
    <row r="15" spans="1:22" x14ac:dyDescent="0.25">
      <c r="S15" s="2"/>
      <c r="V15"/>
    </row>
    <row r="16" spans="1:22" x14ac:dyDescent="0.25">
      <c r="S16" s="2"/>
      <c r="V16"/>
    </row>
    <row r="17" spans="19:22" x14ac:dyDescent="0.25">
      <c r="S17" s="2"/>
      <c r="V17"/>
    </row>
    <row r="18" spans="19:22" x14ac:dyDescent="0.25">
      <c r="S18" s="2"/>
      <c r="V18"/>
    </row>
    <row r="19" spans="19:22" x14ac:dyDescent="0.25">
      <c r="S19" s="2"/>
      <c r="V19"/>
    </row>
    <row r="20" spans="19:22" x14ac:dyDescent="0.25">
      <c r="S20" s="2"/>
      <c r="V20"/>
    </row>
    <row r="21" spans="19:22" x14ac:dyDescent="0.25">
      <c r="S21" s="2"/>
      <c r="V21"/>
    </row>
    <row r="22" spans="19:22" x14ac:dyDescent="0.25">
      <c r="S22" s="2"/>
      <c r="V22"/>
    </row>
    <row r="23" spans="19:22" x14ac:dyDescent="0.25">
      <c r="S23" s="2"/>
      <c r="V23"/>
    </row>
    <row r="24" spans="19:22" x14ac:dyDescent="0.25">
      <c r="S24" s="2"/>
      <c r="V24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F576-0FB6-44D6-8545-00A2433DFFDF}">
  <sheetPr>
    <tabColor theme="4" tint="0.59999389629810485"/>
  </sheetPr>
  <dimension ref="A1:I2"/>
  <sheetViews>
    <sheetView zoomScale="85" zoomScaleNormal="85" workbookViewId="0">
      <selection activeCell="F20" sqref="F20"/>
    </sheetView>
  </sheetViews>
  <sheetFormatPr defaultRowHeight="15" x14ac:dyDescent="0.25"/>
  <cols>
    <col min="1" max="1" width="9.5703125" bestFit="1" customWidth="1"/>
    <col min="2" max="2" width="6.7109375" bestFit="1" customWidth="1"/>
    <col min="3" max="3" width="12.5703125" bestFit="1" customWidth="1"/>
    <col min="4" max="4" width="9.5703125" bestFit="1" customWidth="1"/>
    <col min="5" max="5" width="7.85546875" bestFit="1" customWidth="1"/>
    <col min="6" max="6" width="11.28515625" style="2" bestFit="1" customWidth="1"/>
    <col min="7" max="7" width="10.42578125" style="2" bestFit="1" customWidth="1"/>
    <col min="8" max="8" width="6.140625" style="2" bestFit="1" customWidth="1"/>
    <col min="9" max="9" width="8" style="2" bestFit="1" customWidth="1"/>
    <col min="10" max="10" width="10.85546875" bestFit="1" customWidth="1"/>
    <col min="11" max="11" width="81.140625" bestFit="1" customWidth="1"/>
  </cols>
  <sheetData>
    <row r="1" spans="1:9" x14ac:dyDescent="0.25">
      <c r="A1" t="s">
        <v>17</v>
      </c>
      <c r="B1" t="s">
        <v>19</v>
      </c>
      <c r="C1" t="s">
        <v>20</v>
      </c>
      <c r="D1" s="6" t="s">
        <v>21</v>
      </c>
      <c r="E1" s="27" t="s">
        <v>22</v>
      </c>
      <c r="F1" t="s">
        <v>23</v>
      </c>
      <c r="G1" t="s">
        <v>76</v>
      </c>
      <c r="H1" t="s">
        <v>77</v>
      </c>
      <c r="I1" t="s">
        <v>78</v>
      </c>
    </row>
    <row r="2" spans="1:9" x14ac:dyDescent="0.25">
      <c r="D2" s="6"/>
      <c r="E2" s="27"/>
      <c r="F2"/>
      <c r="G2"/>
      <c r="H2"/>
      <c r="I2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74E8-8DA0-4E9A-8BE5-B48F6C9D7247}">
  <sheetPr>
    <tabColor theme="4" tint="0.59999389629810485"/>
  </sheetPr>
  <dimension ref="A1:I5"/>
  <sheetViews>
    <sheetView zoomScale="85" zoomScaleNormal="85" workbookViewId="0">
      <selection activeCell="F9" sqref="A8:F9"/>
    </sheetView>
  </sheetViews>
  <sheetFormatPr defaultRowHeight="15" x14ac:dyDescent="0.25"/>
  <cols>
    <col min="1" max="1" width="48.140625" bestFit="1" customWidth="1"/>
    <col min="2" max="2" width="6.7109375" bestFit="1" customWidth="1"/>
    <col min="3" max="3" width="25.140625" bestFit="1" customWidth="1"/>
    <col min="4" max="4" width="10.7109375" bestFit="1" customWidth="1"/>
    <col min="5" max="5" width="10.85546875" bestFit="1" customWidth="1"/>
    <col min="6" max="6" width="81.140625" style="2" bestFit="1" customWidth="1"/>
    <col min="7" max="7" width="10.42578125" style="2" bestFit="1" customWidth="1"/>
    <col min="8" max="8" width="7.140625" style="2" bestFit="1" customWidth="1"/>
    <col min="9" max="9" width="8" style="2" bestFit="1" customWidth="1"/>
    <col min="10" max="10" width="10.85546875" bestFit="1" customWidth="1"/>
    <col min="11" max="11" width="81.140625" bestFit="1" customWidth="1"/>
  </cols>
  <sheetData>
    <row r="1" spans="1:9" x14ac:dyDescent="0.25">
      <c r="A1" t="s">
        <v>17</v>
      </c>
      <c r="B1" t="s">
        <v>19</v>
      </c>
      <c r="C1" t="s">
        <v>20</v>
      </c>
      <c r="D1" s="6" t="s">
        <v>21</v>
      </c>
      <c r="E1" s="27" t="s">
        <v>22</v>
      </c>
      <c r="F1" t="s">
        <v>23</v>
      </c>
      <c r="G1" t="s">
        <v>76</v>
      </c>
      <c r="H1" t="s">
        <v>77</v>
      </c>
      <c r="I1" t="s">
        <v>78</v>
      </c>
    </row>
    <row r="2" spans="1:9" x14ac:dyDescent="0.25">
      <c r="A2" t="s">
        <v>84</v>
      </c>
      <c r="B2" t="s">
        <v>24</v>
      </c>
      <c r="C2" t="s">
        <v>25</v>
      </c>
      <c r="D2" s="6">
        <v>30</v>
      </c>
      <c r="E2" s="27">
        <v>44256</v>
      </c>
      <c r="F2" t="s">
        <v>86</v>
      </c>
      <c r="G2" t="s">
        <v>83</v>
      </c>
      <c r="H2" t="s">
        <v>85</v>
      </c>
      <c r="I2" t="s">
        <v>82</v>
      </c>
    </row>
    <row r="3" spans="1:9" x14ac:dyDescent="0.25">
      <c r="A3" t="s">
        <v>80</v>
      </c>
      <c r="B3" t="s">
        <v>24</v>
      </c>
      <c r="C3" t="s">
        <v>25</v>
      </c>
      <c r="D3" s="6">
        <v>850</v>
      </c>
      <c r="E3" s="27">
        <v>44265</v>
      </c>
      <c r="F3" t="s">
        <v>88</v>
      </c>
      <c r="G3" t="s">
        <v>79</v>
      </c>
      <c r="H3" t="s">
        <v>87</v>
      </c>
      <c r="I3" t="s">
        <v>81</v>
      </c>
    </row>
    <row r="4" spans="1:9" x14ac:dyDescent="0.25">
      <c r="A4" t="s">
        <v>80</v>
      </c>
      <c r="B4" t="s">
        <v>24</v>
      </c>
      <c r="C4" t="s">
        <v>25</v>
      </c>
      <c r="D4" s="6">
        <v>420</v>
      </c>
      <c r="E4" s="27">
        <v>44265</v>
      </c>
      <c r="F4" t="s">
        <v>90</v>
      </c>
      <c r="G4" t="s">
        <v>79</v>
      </c>
      <c r="H4" t="s">
        <v>89</v>
      </c>
      <c r="I4" t="s">
        <v>81</v>
      </c>
    </row>
    <row r="5" spans="1:9" x14ac:dyDescent="0.25">
      <c r="A5" t="s">
        <v>92</v>
      </c>
      <c r="B5" t="s">
        <v>24</v>
      </c>
      <c r="C5" t="s">
        <v>25</v>
      </c>
      <c r="D5" s="6">
        <v>200</v>
      </c>
      <c r="E5" s="27">
        <v>44256</v>
      </c>
      <c r="F5" t="s">
        <v>94</v>
      </c>
      <c r="G5" t="s">
        <v>91</v>
      </c>
      <c r="H5" t="s">
        <v>93</v>
      </c>
      <c r="I5" t="s">
        <v>81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0131-91C9-4662-9AF2-2498B8F37485}">
  <sheetPr>
    <tabColor theme="4" tint="0.59999389629810485"/>
  </sheetPr>
  <dimension ref="A1:I3"/>
  <sheetViews>
    <sheetView zoomScale="85" zoomScaleNormal="85" workbookViewId="0">
      <selection activeCell="C21" sqref="C21"/>
    </sheetView>
  </sheetViews>
  <sheetFormatPr defaultRowHeight="15" x14ac:dyDescent="0.25"/>
  <cols>
    <col min="1" max="1" width="81.140625" customWidth="1"/>
    <col min="2" max="2" width="6.7109375" bestFit="1" customWidth="1"/>
    <col min="3" max="3" width="42.140625" bestFit="1" customWidth="1"/>
    <col min="4" max="4" width="10.7109375" bestFit="1" customWidth="1"/>
    <col min="5" max="5" width="10.85546875" bestFit="1" customWidth="1"/>
    <col min="6" max="6" width="81.140625" style="2" bestFit="1" customWidth="1"/>
    <col min="7" max="7" width="10.42578125" style="2" bestFit="1" customWidth="1"/>
    <col min="8" max="8" width="11" style="2" bestFit="1" customWidth="1"/>
    <col min="9" max="9" width="8" style="2" bestFit="1" customWidth="1"/>
    <col min="10" max="10" width="10.85546875" bestFit="1" customWidth="1"/>
    <col min="11" max="11" width="81.140625" bestFit="1" customWidth="1"/>
  </cols>
  <sheetData>
    <row r="1" spans="1:9" x14ac:dyDescent="0.25">
      <c r="A1" t="s">
        <v>17</v>
      </c>
      <c r="B1" t="s">
        <v>19</v>
      </c>
      <c r="C1" t="s">
        <v>20</v>
      </c>
      <c r="D1" s="6" t="s">
        <v>21</v>
      </c>
      <c r="E1" s="27" t="s">
        <v>22</v>
      </c>
      <c r="F1" t="s">
        <v>23</v>
      </c>
      <c r="G1" t="s">
        <v>76</v>
      </c>
      <c r="H1" t="s">
        <v>77</v>
      </c>
      <c r="I1" t="s">
        <v>78</v>
      </c>
    </row>
    <row r="2" spans="1:9" x14ac:dyDescent="0.25">
      <c r="A2" t="s">
        <v>96</v>
      </c>
      <c r="B2" t="s">
        <v>97</v>
      </c>
      <c r="C2" t="s">
        <v>98</v>
      </c>
      <c r="D2" s="6">
        <v>876.8</v>
      </c>
      <c r="E2" s="27">
        <v>44270</v>
      </c>
      <c r="F2" t="s">
        <v>101</v>
      </c>
      <c r="G2" t="s">
        <v>95</v>
      </c>
      <c r="H2" t="s">
        <v>99</v>
      </c>
      <c r="I2" t="s">
        <v>100</v>
      </c>
    </row>
    <row r="3" spans="1:9" x14ac:dyDescent="0.25">
      <c r="A3" t="s">
        <v>27</v>
      </c>
      <c r="B3" t="s">
        <v>28</v>
      </c>
      <c r="C3" t="s">
        <v>29</v>
      </c>
      <c r="D3" s="6">
        <v>130</v>
      </c>
      <c r="E3" s="27">
        <v>44275</v>
      </c>
      <c r="F3" t="s">
        <v>72</v>
      </c>
      <c r="G3" t="s">
        <v>26</v>
      </c>
      <c r="H3" t="s">
        <v>71</v>
      </c>
      <c r="I3" t="s">
        <v>100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ACERTO</vt:lpstr>
      <vt:lpstr>DEBITO.DIF(143)</vt:lpstr>
      <vt:lpstr>PG. MOT.</vt:lpstr>
      <vt:lpstr>ADT.SAL.</vt:lpstr>
      <vt:lpstr>ABAST. FAZ</vt:lpstr>
      <vt:lpstr>ABAST. POSTOS</vt:lpstr>
      <vt:lpstr>DESP. PEÇAS</vt:lpstr>
      <vt:lpstr>DESP.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Jimerson Fonseca</cp:lastModifiedBy>
  <cp:lastPrinted>2021-02-10T18:21:51Z</cp:lastPrinted>
  <dcterms:created xsi:type="dcterms:W3CDTF">2021-01-15T19:21:06Z</dcterms:created>
  <dcterms:modified xsi:type="dcterms:W3CDTF">2021-04-09T22:04:38Z</dcterms:modified>
</cp:coreProperties>
</file>